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CARBONARA SCRIVIA\PIAO\2024\"/>
    </mc:Choice>
  </mc:AlternateContent>
  <xr:revisionPtr revIDLastSave="0" documentId="8_{B0774052-E219-4799-A63A-29AEC42AE4CB}" xr6:coauthVersionLast="47" xr6:coauthVersionMax="47" xr10:uidLastSave="{00000000-0000-0000-0000-000000000000}"/>
  <bookViews>
    <workbookView xWindow="-108" yWindow="-108" windowWidth="23256" windowHeight="12456" tabRatio="660" activeTab="1" xr2:uid="{00000000-000D-0000-FFFF-FFFF00000000}"/>
  </bookViews>
  <sheets>
    <sheet name="Istruzioni" sheetId="7" r:id="rId1"/>
    <sheet name="CAPACITA' ASSUNZIONALE" sheetId="4" r:id="rId2"/>
    <sheet name="Calcoli" sheetId="3" r:id="rId3"/>
    <sheet name="Resti assunzionali" sheetId="5" r:id="rId4"/>
    <sheet name="Valori" sheetId="2" r:id="rId5"/>
    <sheet name="Valori Prima applicazione" sheetId="6" r:id="rId6"/>
    <sheet name="B" sheetId="9" r:id="rId7"/>
    <sheet name="D" sheetId="11" r:id="rId8"/>
    <sheet name="E" sheetId="12" r:id="rId9"/>
    <sheet name="F" sheetId="16" r:id="rId10"/>
    <sheet name="ccnl" sheetId="13" r:id="rId11"/>
    <sheet name="C" sheetId="10" r:id="rId12"/>
  </sheets>
  <definedNames>
    <definedName name="_GoBack" localSheetId="11">'C'!$A$2</definedName>
    <definedName name="Testo3" localSheetId="11">'C'!#REF!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 l="1"/>
  <c r="B4" i="4"/>
  <c r="B5" i="3"/>
  <c r="G7" i="3" l="1"/>
  <c r="F7" i="3"/>
  <c r="E5" i="3"/>
  <c r="E7" i="3"/>
  <c r="G5" i="3"/>
  <c r="F5" i="3"/>
  <c r="E5" i="16"/>
  <c r="G5" i="16" s="1"/>
  <c r="P9" i="16"/>
  <c r="N9" i="16"/>
  <c r="F8" i="16"/>
  <c r="G7" i="16"/>
  <c r="M7" i="16" s="1"/>
  <c r="G6" i="16"/>
  <c r="M6" i="16" s="1"/>
  <c r="G4" i="16"/>
  <c r="H4" i="16" s="1"/>
  <c r="E8" i="16" l="1"/>
  <c r="I5" i="16"/>
  <c r="H5" i="16"/>
  <c r="K5" i="16"/>
  <c r="J5" i="16"/>
  <c r="I4" i="16"/>
  <c r="J4" i="16"/>
  <c r="G8" i="16"/>
  <c r="K4" i="16"/>
  <c r="M19" i="12"/>
  <c r="E22" i="12"/>
  <c r="E5" i="12"/>
  <c r="E6" i="12"/>
  <c r="E7" i="12"/>
  <c r="E8" i="12"/>
  <c r="E9" i="12"/>
  <c r="E10" i="12"/>
  <c r="E4" i="12"/>
  <c r="K8" i="16" l="1"/>
  <c r="M4" i="16"/>
  <c r="M5" i="16"/>
  <c r="I8" i="16"/>
  <c r="H8" i="16"/>
  <c r="J8" i="16"/>
  <c r="E4" i="10"/>
  <c r="I4" i="10" s="1"/>
  <c r="C27" i="11"/>
  <c r="D27" i="11"/>
  <c r="E27" i="11"/>
  <c r="F27" i="11"/>
  <c r="H27" i="11"/>
  <c r="G27" i="11"/>
  <c r="G10" i="9"/>
  <c r="F10" i="9"/>
  <c r="G11" i="12"/>
  <c r="I11" i="12" s="1"/>
  <c r="G12" i="12"/>
  <c r="G13" i="12"/>
  <c r="G14" i="12"/>
  <c r="G15" i="12"/>
  <c r="H15" i="12" s="1"/>
  <c r="G16" i="12"/>
  <c r="G17" i="12"/>
  <c r="K17" i="12" s="1"/>
  <c r="G18" i="12"/>
  <c r="G20" i="12"/>
  <c r="H20" i="12" s="1"/>
  <c r="G21" i="12"/>
  <c r="G23" i="12"/>
  <c r="M23" i="12" s="1"/>
  <c r="G24" i="12"/>
  <c r="M24" i="12" s="1"/>
  <c r="A29" i="12"/>
  <c r="A28" i="12"/>
  <c r="A27" i="12"/>
  <c r="P26" i="12"/>
  <c r="N26" i="12"/>
  <c r="F25" i="12"/>
  <c r="G22" i="12"/>
  <c r="H18" i="12"/>
  <c r="I15" i="12"/>
  <c r="K12" i="12"/>
  <c r="I12" i="12"/>
  <c r="G10" i="12"/>
  <c r="G9" i="12"/>
  <c r="G8" i="12"/>
  <c r="G7" i="12"/>
  <c r="G6" i="12"/>
  <c r="G5" i="12"/>
  <c r="G4" i="12"/>
  <c r="J20" i="5"/>
  <c r="H19" i="5"/>
  <c r="C19" i="5"/>
  <c r="D20" i="9"/>
  <c r="C20" i="9"/>
  <c r="B20" i="9"/>
  <c r="D4" i="9"/>
  <c r="D12" i="9" s="1"/>
  <c r="C4" i="9"/>
  <c r="C12" i="9" s="1"/>
  <c r="C21" i="9" s="1"/>
  <c r="B4" i="9"/>
  <c r="B12" i="9" s="1"/>
  <c r="B21" i="9" s="1"/>
  <c r="J20" i="12" l="1"/>
  <c r="H11" i="12"/>
  <c r="K20" i="12"/>
  <c r="M20" i="12" s="1"/>
  <c r="M8" i="16"/>
  <c r="M12" i="16" s="1"/>
  <c r="M14" i="16" s="1"/>
  <c r="D21" i="9"/>
  <c r="B22" i="9" s="1"/>
  <c r="B23" i="9" s="1"/>
  <c r="K21" i="12"/>
  <c r="H12" i="12"/>
  <c r="M12" i="12" s="1"/>
  <c r="H4" i="12"/>
  <c r="K18" i="12"/>
  <c r="K8" i="12"/>
  <c r="H21" i="12"/>
  <c r="M21" i="12" s="1"/>
  <c r="I21" i="12"/>
  <c r="J21" i="12"/>
  <c r="J18" i="12"/>
  <c r="J16" i="12"/>
  <c r="K16" i="12"/>
  <c r="J17" i="12"/>
  <c r="H17" i="12"/>
  <c r="M17" i="12" s="1"/>
  <c r="I5" i="12"/>
  <c r="J5" i="12"/>
  <c r="H5" i="12"/>
  <c r="H22" i="12"/>
  <c r="I22" i="12"/>
  <c r="E25" i="12"/>
  <c r="I4" i="12"/>
  <c r="J6" i="12"/>
  <c r="I6" i="12"/>
  <c r="H6" i="12"/>
  <c r="M6" i="12" s="1"/>
  <c r="G25" i="12"/>
  <c r="K6" i="12"/>
  <c r="K9" i="12"/>
  <c r="J9" i="12"/>
  <c r="I9" i="12"/>
  <c r="H9" i="12"/>
  <c r="K7" i="12"/>
  <c r="J7" i="12"/>
  <c r="M7" i="12" s="1"/>
  <c r="I7" i="12"/>
  <c r="H7" i="12"/>
  <c r="J4" i="12"/>
  <c r="K5" i="12"/>
  <c r="H10" i="12"/>
  <c r="J11" i="12"/>
  <c r="M11" i="12" s="1"/>
  <c r="H14" i="12"/>
  <c r="J15" i="12"/>
  <c r="M15" i="12" s="1"/>
  <c r="J22" i="12"/>
  <c r="K4" i="12"/>
  <c r="K15" i="12"/>
  <c r="K22" i="12"/>
  <c r="M22" i="12" s="1"/>
  <c r="K11" i="12"/>
  <c r="H8" i="12"/>
  <c r="J10" i="12"/>
  <c r="H13" i="12"/>
  <c r="M13" i="12" s="1"/>
  <c r="J14" i="12"/>
  <c r="I20" i="12"/>
  <c r="I10" i="12"/>
  <c r="I8" i="12"/>
  <c r="K10" i="12"/>
  <c r="I13" i="12"/>
  <c r="K14" i="12"/>
  <c r="H16" i="12"/>
  <c r="M16" i="12" s="1"/>
  <c r="J8" i="12"/>
  <c r="J13" i="12"/>
  <c r="K13" i="12"/>
  <c r="F4" i="10"/>
  <c r="G4" i="10"/>
  <c r="H4" i="10"/>
  <c r="E19" i="5"/>
  <c r="F19" i="5"/>
  <c r="G19" i="5"/>
  <c r="D19" i="5"/>
  <c r="M14" i="12" l="1"/>
  <c r="M5" i="12"/>
  <c r="M8" i="12"/>
  <c r="M10" i="12"/>
  <c r="M18" i="12"/>
  <c r="M9" i="12"/>
  <c r="M4" i="12"/>
  <c r="E6" i="9"/>
  <c r="G6" i="9"/>
  <c r="F6" i="9"/>
  <c r="G8" i="9"/>
  <c r="F8" i="9"/>
  <c r="M28" i="12"/>
  <c r="E8" i="9"/>
  <c r="K4" i="10"/>
  <c r="L4" i="10" s="1"/>
  <c r="H25" i="12"/>
  <c r="E4" i="9" s="1"/>
  <c r="I25" i="12"/>
  <c r="J25" i="12"/>
  <c r="K25" i="12"/>
  <c r="I19" i="5"/>
  <c r="E15" i="9" l="1"/>
  <c r="F15" i="9"/>
  <c r="G15" i="9"/>
  <c r="E9" i="9"/>
  <c r="F9" i="9"/>
  <c r="G9" i="9"/>
  <c r="F4" i="9"/>
  <c r="E5" i="9"/>
  <c r="F5" i="9"/>
  <c r="G5" i="9"/>
  <c r="G4" i="9"/>
  <c r="M27" i="12"/>
  <c r="E10" i="9"/>
  <c r="M29" i="12"/>
  <c r="M25" i="12"/>
  <c r="L20" i="5"/>
  <c r="E18" i="9" l="1"/>
  <c r="G18" i="9"/>
  <c r="F18" i="9"/>
  <c r="E17" i="9"/>
  <c r="E20" i="9" s="1"/>
  <c r="F17" i="9"/>
  <c r="G17" i="9"/>
  <c r="G20" i="9" s="1"/>
  <c r="F12" i="9"/>
  <c r="M31" i="12"/>
  <c r="F20" i="9" l="1"/>
  <c r="F21" i="9" s="1"/>
  <c r="F24" i="9" s="1"/>
  <c r="G12" i="9"/>
  <c r="G21" i="9" s="1"/>
  <c r="G24" i="9" s="1"/>
  <c r="E12" i="9"/>
  <c r="E21" i="9" s="1"/>
  <c r="E24" i="9" s="1"/>
  <c r="H6" i="3" l="1"/>
  <c r="H7" i="3"/>
  <c r="H5" i="3"/>
  <c r="H10" i="3" l="1"/>
  <c r="B7" i="4" s="1"/>
  <c r="A19" i="2"/>
  <c r="C7" i="5"/>
  <c r="B12" i="4" s="1"/>
  <c r="G10" i="3"/>
  <c r="F10" i="3"/>
  <c r="E10" i="3"/>
  <c r="B10" i="3"/>
  <c r="B6" i="4" s="1"/>
  <c r="B6" i="5"/>
  <c r="B5" i="5"/>
  <c r="B4" i="5"/>
  <c r="B3" i="5"/>
  <c r="B2" i="5"/>
  <c r="B10" i="4" l="1"/>
  <c r="B11" i="4" s="1"/>
  <c r="A24" i="2"/>
  <c r="A23" i="2"/>
  <c r="A22" i="2"/>
  <c r="A21" i="2"/>
  <c r="A20" i="2"/>
  <c r="A18" i="2"/>
  <c r="A17" i="2"/>
  <c r="A16" i="2"/>
  <c r="E24" i="2"/>
  <c r="E23" i="2"/>
  <c r="E22" i="2"/>
  <c r="E21" i="2"/>
  <c r="E20" i="2"/>
  <c r="E19" i="2"/>
  <c r="E18" i="2"/>
  <c r="E17" i="2"/>
  <c r="E16" i="2"/>
  <c r="C17" i="2"/>
  <c r="C18" i="2"/>
  <c r="C19" i="2"/>
  <c r="C20" i="2"/>
  <c r="C21" i="2"/>
  <c r="C22" i="2"/>
  <c r="C23" i="2"/>
  <c r="C24" i="2"/>
  <c r="C16" i="2"/>
  <c r="B17" i="2"/>
  <c r="B18" i="2"/>
  <c r="B19" i="2"/>
  <c r="B20" i="2"/>
  <c r="B21" i="2"/>
  <c r="B22" i="2"/>
  <c r="B23" i="2"/>
  <c r="B24" i="2"/>
  <c r="B16" i="2"/>
  <c r="B8" i="4" l="1"/>
  <c r="B9" i="4" s="1"/>
  <c r="B13" i="4" l="1"/>
  <c r="B14" i="4"/>
</calcChain>
</file>

<file path=xl/sharedStrings.xml><?xml version="1.0" encoding="utf-8"?>
<sst xmlns="http://schemas.openxmlformats.org/spreadsheetml/2006/main" count="338" uniqueCount="226">
  <si>
    <t>TOTALE</t>
  </si>
  <si>
    <t>ENTRATA TIT.1</t>
  </si>
  <si>
    <t>ENTRATA TIT.2</t>
  </si>
  <si>
    <t>ENTRATA TIT.3</t>
  </si>
  <si>
    <t>MEDIA</t>
  </si>
  <si>
    <t>spesa di personale dipendente a tempo indeterminato e determinato macroaggregato 1</t>
  </si>
  <si>
    <t>al lordo degli oneri riflessi ed al netto dell'IRAP, come rilevati
nell'ultimo rendiconto della gestione approvato</t>
  </si>
  <si>
    <t>media degli accertamenti di competenza riferiti alle entrate correnti relative agli ultimi tre rendiconti
approvati, considerate al netto del fondo crediti di dubbia esigibilita' stanziato nel bilancio di previsione relativo all'ultima annualita' considerata.</t>
  </si>
  <si>
    <t>ENTRATE CORRENTI</t>
  </si>
  <si>
    <t>tra</t>
  </si>
  <si>
    <t>e</t>
  </si>
  <si>
    <t>Differenziazione dei comuni
per fascia demografica</t>
  </si>
  <si>
    <t>Classe</t>
  </si>
  <si>
    <t>abitanti</t>
  </si>
  <si>
    <t>Valore soglia</t>
  </si>
  <si>
    <t>Voce</t>
  </si>
  <si>
    <t>SPESA DEL PERSONALE</t>
  </si>
  <si>
    <t>A</t>
  </si>
  <si>
    <t>B</t>
  </si>
  <si>
    <t>E</t>
  </si>
  <si>
    <t>C</t>
  </si>
  <si>
    <t>D</t>
  </si>
  <si>
    <t>F</t>
  </si>
  <si>
    <t>G</t>
  </si>
  <si>
    <t>H</t>
  </si>
  <si>
    <t>I</t>
  </si>
  <si>
    <t>CLASSE</t>
  </si>
  <si>
    <t>CAPACITA' ASSUNZIONALE</t>
  </si>
  <si>
    <t>VALORE SOGLIA</t>
  </si>
  <si>
    <t>soggetti a vario titolo utilizzati, senza estinzione del rapporto di pubblico impiego, in strutture e organismi variamente denominati partecipati o comunque facenti capo all'ente</t>
  </si>
  <si>
    <t>COMUNE DI</t>
  </si>
  <si>
    <t xml:space="preserve">ENTRATE CORRENTI </t>
  </si>
  <si>
    <t>ANNO</t>
  </si>
  <si>
    <t>IMPORTO</t>
  </si>
  <si>
    <t>rapporti di collaborazione coordinata e continuativa,  somministrazione di lavoro, personale di cui all'art. 110</t>
  </si>
  <si>
    <t>Prima applicazione anno</t>
  </si>
  <si>
    <t>MAX INCREMENTO ANNUALE PER I PRIMI 5 ANNI (2020-2024)</t>
  </si>
  <si>
    <t>SPESA PERSONALE</t>
  </si>
  <si>
    <t>MEDIA ENTRATE CORRENTI</t>
  </si>
  <si>
    <t>% MAX INCREMENTO ANNUALE PER I PRIMI 5 ANNUI (2020-2024)</t>
  </si>
  <si>
    <t>Resto assunzionale</t>
  </si>
  <si>
    <t>Anno</t>
  </si>
  <si>
    <t>Importo</t>
  </si>
  <si>
    <t>Resti assunzionali</t>
  </si>
  <si>
    <t>TOTALE CAPACITA' ASSUNZIONALE</t>
  </si>
  <si>
    <t>POPOLAZIONE (abitanti)</t>
  </si>
  <si>
    <t>Riduzione personale art.6</t>
  </si>
  <si>
    <t>RIDUZIONE PERSONALE ENTRO IL 2025</t>
  </si>
  <si>
    <t>RAPPORTO SPESE DI PERSONALE / MEDIA ENTRATE CORRENTI</t>
  </si>
  <si>
    <t>I comuni in cui il rapporto fra spesa del personale e le entrate correnti, secondo le definizioni dell'art. 2, risulta superiore al valore soglia per fascia demografica individuato dalla Tabella 3 del presente comma adottano un percorso di graduale riduzione annuale del suddetto rapporto fino al conseguimento nell'anno 2025 del predetto valore soglia anche applicando un turn over inferiore al 100 per cento</t>
  </si>
  <si>
    <t xml:space="preserve">2. Per il periodo 2020-2024, i comuni possono utilizzare le facolta' assunzionali residue dei cinque anni antecedenti al 2020 in deroga agli incrementi percentuali individuati dalla Tabella 2 del comma 1, fermo restando il limite di cui alla Tabella 1 dell'art. 4, comma 1, di ciascuna fascia demografica, i piani triennali dei fabbisogni di personale e il rispetto pluriennale dell'equilibrio di bilancio asseverato dall'organo di revisione. </t>
  </si>
  <si>
    <t xml:space="preserve">In sede di prima applicazione e fino al 31 dicembre 2024, i comuni di cui all'art. 4, comma 2, possono incrementare annualmente, per assunzioni di personale a tempo indeterminato, la spesa del personale registrata nel 2018, secondo la definizione dell'art. 2, in misura non superiore al valore percentuale indicato dalla seguente Tabella 2, in coerenza con i piani triennali dei fabbisogni di personale e fermo restando il rispetto pluriennale dell'equilibrio di bilancio asseverato dall'organo di revisione e del valore soglia di cui all'art. 4, comma 1: </t>
  </si>
  <si>
    <t>Foglio CAPACITA' ASSUNZIONALE:</t>
  </si>
  <si>
    <t>Foglio Calcoli:</t>
  </si>
  <si>
    <t>da C2 a C6</t>
  </si>
  <si>
    <t>Foglio Resti assunzionali:</t>
  </si>
  <si>
    <t>FOGLIO CAPACITA' ASSUNZIONALE
DECRETO 17 marzo 2020
Istruzioni</t>
  </si>
  <si>
    <t>Foglio ideato ed elaborato da Carlo Piscitelli</t>
  </si>
  <si>
    <t>Inserire i valori nelle seguenti celle bianche:</t>
  </si>
  <si>
    <t>I Comuni che si collocano al di sotto del valore soglia di cui al comma 1, possono incrementare la spesa di personale registrata nell'ultimo rendiconto approvato, per assunzioni di personale a tempo indeterminato, sino ad una spesa complessiva rapportata alle Entrate correnti, secondo le definizioni dell'art. 2, non superiore al valore soglia</t>
  </si>
  <si>
    <t>Tab.3</t>
  </si>
  <si>
    <t>Tab.2</t>
  </si>
  <si>
    <t>Tab.1</t>
  </si>
  <si>
    <t>da B1 a B3</t>
  </si>
  <si>
    <t>FCDE 
bilancio di previsione anno</t>
  </si>
  <si>
    <t>da E5 a G7</t>
  </si>
  <si>
    <t>H8</t>
  </si>
  <si>
    <t>COMUNE DI DUGENTA</t>
  </si>
  <si>
    <t>Dotazione organica - Spesa personale massima sostenibile triennio 2020/2022</t>
  </si>
  <si>
    <t xml:space="preserve">voci di spesa </t>
  </si>
  <si>
    <t>anno 2011 consuntivo</t>
  </si>
  <si>
    <t>anno 2012 consuntivo</t>
  </si>
  <si>
    <t>anno 2013 consuntivo</t>
  </si>
  <si>
    <t>anno 2020</t>
  </si>
  <si>
    <t>anno 2021</t>
  </si>
  <si>
    <t>anno 2022</t>
  </si>
  <si>
    <t>SPESA DEL PERSONALE ED ONERI</t>
  </si>
  <si>
    <t>IRAP</t>
  </si>
  <si>
    <t>SPESA PER BUONI PASTO</t>
  </si>
  <si>
    <t>DIRITTI DI ROGITO</t>
  </si>
  <si>
    <t>SPESE PER ELEZIONI</t>
  </si>
  <si>
    <t>FORMAZIONE</t>
  </si>
  <si>
    <t>totale parziale</t>
  </si>
  <si>
    <t>eventuali esclusioni di spesa</t>
  </si>
  <si>
    <t>SPESA CENS. 2011 E INDAGINI STAT.</t>
  </si>
  <si>
    <t>SPESA PER FORMAZIONE ED ALTRE DETRAIBILI</t>
  </si>
  <si>
    <t>totale esclusioni di spesa</t>
  </si>
  <si>
    <t>totale NETTO annuo</t>
  </si>
  <si>
    <t>totale spesa triennio 2011/2013</t>
  </si>
  <si>
    <t>media spesa triennio 2011/2013</t>
  </si>
  <si>
    <t xml:space="preserve">saldo </t>
  </si>
  <si>
    <t>anno</t>
  </si>
  <si>
    <t>cognome e nome</t>
  </si>
  <si>
    <t>retribuzione annuale inclusa 13^ a</t>
  </si>
  <si>
    <t>CPDL          b</t>
  </si>
  <si>
    <t>INADEL         c</t>
  </si>
  <si>
    <t>INAIL         d</t>
  </si>
  <si>
    <t xml:space="preserve">IRAP              e  </t>
  </si>
  <si>
    <t>altre voci          f</t>
  </si>
  <si>
    <t>totale            g (a+b+c+d+e+f)</t>
  </si>
  <si>
    <t>totale spesa annua cessati           h</t>
  </si>
  <si>
    <t>% turnover sulla spesa cessati anno precedente           i</t>
  </si>
  <si>
    <t>capacità assunzionale anno 2017             l (h * i%)</t>
  </si>
  <si>
    <t>totale</t>
  </si>
  <si>
    <t>Calcolo resti assunzionali ANNO 2020</t>
  </si>
  <si>
    <t>FABBISOGNO DI PERSONALE E PIANO OCCUPAZIONALE ANNO 2020</t>
  </si>
  <si>
    <t>N.</t>
  </si>
  <si>
    <t>Profilo</t>
  </si>
  <si>
    <t>Cat.</t>
  </si>
  <si>
    <t>%</t>
  </si>
  <si>
    <t>Capitoli di spesa</t>
  </si>
  <si>
    <t>Decorrenza</t>
  </si>
  <si>
    <t>C1</t>
  </si>
  <si>
    <t>NUOVA DOTAZIONE ORGANICA DELL’ENTE ANNO 2020</t>
  </si>
  <si>
    <t>Dotazione precedente</t>
  </si>
  <si>
    <t>Nuove assunzioni piano occupazionale</t>
  </si>
  <si>
    <t>Nuova dotazione</t>
  </si>
  <si>
    <t>Professionale</t>
  </si>
  <si>
    <t>(B)</t>
  </si>
  <si>
    <t>(A)</t>
  </si>
  <si>
    <t>(A + B)</t>
  </si>
  <si>
    <t>F.T.</t>
  </si>
  <si>
    <t>P.T.</t>
  </si>
  <si>
    <t>Dir.</t>
  </si>
  <si>
    <t>Dirigente</t>
  </si>
  <si>
    <t>Funzionario</t>
  </si>
  <si>
    <t>Istruttore Direttivo Amministrativo</t>
  </si>
  <si>
    <t xml:space="preserve">Istruttore Direttivo Contabile </t>
  </si>
  <si>
    <t>Istruttore Direttivo Tecnico</t>
  </si>
  <si>
    <t>Istruttore Direttivo di P.M.</t>
  </si>
  <si>
    <t xml:space="preserve">Assistente Sociale </t>
  </si>
  <si>
    <t>Istruttore Amministrativo</t>
  </si>
  <si>
    <t xml:space="preserve">Istruttore Contabile </t>
  </si>
  <si>
    <t>Istruttore Tecnico</t>
  </si>
  <si>
    <t>Agente di Polizia Municipale</t>
  </si>
  <si>
    <t>B3</t>
  </si>
  <si>
    <t xml:space="preserve">Collaboratore amministrativo </t>
  </si>
  <si>
    <t>Collaboratore Tecnico</t>
  </si>
  <si>
    <t>Autista ScuolaBus</t>
  </si>
  <si>
    <t>Esecutore Amm.vo/Centralinista</t>
  </si>
  <si>
    <t>Esecutore Tecnico</t>
  </si>
  <si>
    <t>Operatore Tecnico</t>
  </si>
  <si>
    <t xml:space="preserve">Nota: </t>
  </si>
  <si>
    <t>Operatore generico/Usciere</t>
  </si>
  <si>
    <t>F.T. = Full Time</t>
  </si>
  <si>
    <t xml:space="preserve">                                                            Totale</t>
  </si>
  <si>
    <t xml:space="preserve">P.T. = Part Time </t>
  </si>
  <si>
    <t>Calcolo spesa di personale anno 2020</t>
  </si>
  <si>
    <t>Cat. Giur.</t>
  </si>
  <si>
    <t>mesi</t>
  </si>
  <si>
    <t>% time</t>
  </si>
  <si>
    <t>retribuzione annuale inclusa 13^</t>
  </si>
  <si>
    <t>ALTRI ONERI</t>
  </si>
  <si>
    <t>totale retribuzione
(a)</t>
  </si>
  <si>
    <t>CPDL          
(b)</t>
  </si>
  <si>
    <t xml:space="preserve">INADEL         
(c) </t>
  </si>
  <si>
    <t>INAIL         
(d)</t>
  </si>
  <si>
    <t xml:space="preserve">IRAP              
(e)  </t>
  </si>
  <si>
    <t>totale            
(g)= (a+b+c+d+e+f)</t>
  </si>
  <si>
    <t>capacità assunzionale anno ____             l (h * i%)</t>
  </si>
  <si>
    <t>B.L.</t>
  </si>
  <si>
    <t>C.A.</t>
  </si>
  <si>
    <t>D.C.P.</t>
  </si>
  <si>
    <t>D.C.A.</t>
  </si>
  <si>
    <t>D1</t>
  </si>
  <si>
    <t>R.A.G.</t>
  </si>
  <si>
    <t>S.M.I.</t>
  </si>
  <si>
    <t>B1</t>
  </si>
  <si>
    <t>Segretario comunale</t>
  </si>
  <si>
    <t>Fondo salario accessorio</t>
  </si>
  <si>
    <t>Buoni pasto</t>
  </si>
  <si>
    <t>Spese per elezioni</t>
  </si>
  <si>
    <t>Indennità P.O.</t>
  </si>
  <si>
    <t>Diritti di rogito</t>
  </si>
  <si>
    <t>Spese per formazione</t>
  </si>
  <si>
    <t>PERSONALE FLESSIBILE:</t>
  </si>
  <si>
    <t>C.M.</t>
  </si>
  <si>
    <t>ESCLUSIONI:</t>
  </si>
  <si>
    <t>TOTALE NETTO ANNUO</t>
  </si>
  <si>
    <t>Categoria</t>
  </si>
  <si>
    <t>Dal 1.4.2018</t>
  </si>
  <si>
    <t>Dal 1.3.2018</t>
  </si>
  <si>
    <t>A1</t>
  </si>
  <si>
    <t>A2</t>
  </si>
  <si>
    <t>A3</t>
  </si>
  <si>
    <t>A4</t>
  </si>
  <si>
    <t>A5</t>
  </si>
  <si>
    <t>A6</t>
  </si>
  <si>
    <t>B2</t>
  </si>
  <si>
    <t>B4</t>
  </si>
  <si>
    <t>B5</t>
  </si>
  <si>
    <t>B6</t>
  </si>
  <si>
    <t>B7</t>
  </si>
  <si>
    <t>C2</t>
  </si>
  <si>
    <t>C3</t>
  </si>
  <si>
    <t>C4</t>
  </si>
  <si>
    <t>C5</t>
  </si>
  <si>
    <t>C6</t>
  </si>
  <si>
    <t>D2</t>
  </si>
  <si>
    <t>D3</t>
  </si>
  <si>
    <t>D4</t>
  </si>
  <si>
    <t>D5</t>
  </si>
  <si>
    <t>D6</t>
  </si>
  <si>
    <t>D7</t>
  </si>
  <si>
    <t>ISTRUTTORE POLIZIA</t>
  </si>
  <si>
    <t>CAP.</t>
  </si>
  <si>
    <t>440</t>
  </si>
  <si>
    <t>1074</t>
  </si>
  <si>
    <t>1628</t>
  </si>
  <si>
    <t>56</t>
  </si>
  <si>
    <t xml:space="preserve">P.T.30% </t>
  </si>
  <si>
    <t>240</t>
  </si>
  <si>
    <t>74</t>
  </si>
  <si>
    <t>109.1</t>
  </si>
  <si>
    <t>272.2</t>
  </si>
  <si>
    <t>68.1</t>
  </si>
  <si>
    <t>108</t>
  </si>
  <si>
    <t>Calcolo spesa di personale FLESSIBILE anno 2020</t>
  </si>
  <si>
    <t>SPESA PERSONALE A TEMPO DETERMINATO (importo massimo ex DL 78/2010):</t>
  </si>
  <si>
    <t>SPESA ANNO 2009</t>
  </si>
  <si>
    <t>SPESA ANNO 2020</t>
  </si>
  <si>
    <t>RISPETTO LIMITE</t>
  </si>
  <si>
    <t>2</t>
  </si>
  <si>
    <t>CARBONARA SCRIVIA</t>
  </si>
  <si>
    <t>Spesa di personale anno 2018</t>
  </si>
  <si>
    <t>Altro - irap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</si>
</sst>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410]_-;\-* #,##0.00\ [$€-410]_-;_-* &quot;-&quot;??\ [$€-410]_-;_-@_-"/>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4"/>
      <color theme="1"/>
      <name val="Calibri"/>
      <family val="2"/>
      <scheme val="minor"/>
    </font>
    <font>
      <b/>
      <sz val="24"/>
      <color theme="0"/>
      <name val="Calibri"/>
      <family val="2"/>
      <scheme val="minor"/>
    </font>
    <font>
      <b/>
      <sz val="12"/>
      <name val="Calibri"/>
      <family val="2"/>
      <scheme val="minor"/>
    </font>
    <font>
      <b/>
      <sz val="10"/>
      <color theme="0"/>
      <name val="Calibri"/>
      <family val="2"/>
      <scheme val="minor"/>
    </font>
    <font>
      <b/>
      <sz val="10"/>
      <name val="Calibri"/>
      <family val="2"/>
      <scheme val="minor"/>
    </font>
    <font>
      <b/>
      <sz val="18"/>
      <name val="Calibri"/>
      <family val="2"/>
      <scheme val="minor"/>
    </font>
    <font>
      <b/>
      <sz val="26"/>
      <name val="Calibri"/>
      <family val="2"/>
      <scheme val="minor"/>
    </font>
    <font>
      <b/>
      <sz val="20"/>
      <name val="Calibri"/>
      <family val="2"/>
      <scheme val="minor"/>
    </font>
    <font>
      <sz val="12"/>
      <name val="Calibri"/>
      <family val="2"/>
      <scheme val="minor"/>
    </font>
    <font>
      <b/>
      <i/>
      <sz val="14"/>
      <name val="Calibri"/>
      <family val="2"/>
      <scheme val="minor"/>
    </font>
    <font>
      <b/>
      <sz val="11"/>
      <color theme="0"/>
      <name val="Calibri"/>
      <family val="2"/>
      <scheme val="minor"/>
    </font>
    <font>
      <sz val="11"/>
      <name val="Calibri"/>
      <family val="2"/>
      <scheme val="minor"/>
    </font>
    <font>
      <b/>
      <sz val="11"/>
      <name val="Calibri"/>
      <family val="2"/>
      <scheme val="minor"/>
    </font>
    <font>
      <b/>
      <sz val="24"/>
      <name val="Calibri"/>
      <family val="2"/>
      <scheme val="minor"/>
    </font>
    <font>
      <b/>
      <sz val="16"/>
      <name val="Calibri"/>
      <family val="2"/>
      <scheme val="minor"/>
    </font>
    <font>
      <b/>
      <sz val="48"/>
      <name val="Calibri"/>
      <family val="2"/>
      <scheme val="minor"/>
    </font>
    <font>
      <b/>
      <sz val="14"/>
      <name val="Calibri"/>
      <family val="2"/>
      <scheme val="minor"/>
    </font>
    <font>
      <b/>
      <sz val="14"/>
      <color theme="0"/>
      <name val="Calibri"/>
      <family val="2"/>
      <scheme val="minor"/>
    </font>
    <font>
      <sz val="8"/>
      <name val="Calibri"/>
      <family val="2"/>
      <scheme val="minor"/>
    </font>
    <font>
      <sz val="16"/>
      <color theme="1"/>
      <name val="Calibri"/>
      <family val="2"/>
      <scheme val="minor"/>
    </font>
    <font>
      <b/>
      <sz val="22"/>
      <name val="Calibri"/>
      <family val="2"/>
      <scheme val="minor"/>
    </font>
    <font>
      <b/>
      <i/>
      <sz val="18"/>
      <name val="Calibri"/>
      <family val="2"/>
      <scheme val="minor"/>
    </font>
    <font>
      <b/>
      <i/>
      <sz val="16"/>
      <color theme="1"/>
      <name val="Calibri"/>
      <family val="2"/>
      <scheme val="minor"/>
    </font>
    <font>
      <i/>
      <sz val="10"/>
      <color theme="1"/>
      <name val="Calibri"/>
      <family val="2"/>
      <scheme val="minor"/>
    </font>
    <font>
      <i/>
      <sz val="10"/>
      <color theme="0"/>
      <name val="Calibri"/>
      <family val="2"/>
      <scheme val="minor"/>
    </font>
    <font>
      <b/>
      <sz val="18"/>
      <color theme="1"/>
      <name val="Tahoma"/>
      <family val="2"/>
    </font>
    <font>
      <sz val="18"/>
      <color theme="1"/>
      <name val="Tahoma"/>
      <family val="2"/>
    </font>
    <font>
      <sz val="11"/>
      <color theme="1"/>
      <name val="Tahoma"/>
      <family val="2"/>
    </font>
    <font>
      <b/>
      <sz val="11"/>
      <color theme="1"/>
      <name val="Tahoma"/>
      <family val="2"/>
    </font>
    <font>
      <b/>
      <i/>
      <sz val="11"/>
      <color theme="1"/>
      <name val="Tahoma"/>
      <family val="2"/>
    </font>
    <font>
      <b/>
      <sz val="11"/>
      <color rgb="FFFF0000"/>
      <name val="Tahoma"/>
      <family val="2"/>
    </font>
    <font>
      <b/>
      <sz val="18"/>
      <color theme="1"/>
      <name val="Times New Roman"/>
      <family val="1"/>
    </font>
    <font>
      <b/>
      <sz val="10"/>
      <color theme="1"/>
      <name val="Times New Roman"/>
      <family val="1"/>
    </font>
    <font>
      <sz val="11"/>
      <color theme="1"/>
      <name val="Times New Roman"/>
      <family val="1"/>
    </font>
    <font>
      <b/>
      <sz val="11"/>
      <color rgb="FFFF0000"/>
      <name val="Times New Roman"/>
      <family val="1"/>
    </font>
    <font>
      <b/>
      <sz val="11"/>
      <color theme="1"/>
      <name val="Times New Roman"/>
      <family val="1"/>
    </font>
    <font>
      <sz val="10"/>
      <color theme="1"/>
      <name val="Times New Roman"/>
      <family val="1"/>
    </font>
    <font>
      <b/>
      <sz val="14"/>
      <color theme="1"/>
      <name val="Times New Roman"/>
      <family val="1"/>
    </font>
    <font>
      <b/>
      <sz val="8"/>
      <color theme="1"/>
      <name val="Times New Roman"/>
      <family val="1"/>
    </font>
    <font>
      <sz val="8"/>
      <color theme="1"/>
      <name val="Times New Roman"/>
      <family val="1"/>
    </font>
    <font>
      <b/>
      <sz val="16"/>
      <color theme="1"/>
      <name val="Times New Roman"/>
      <family val="1"/>
    </font>
    <font>
      <b/>
      <sz val="11"/>
      <color rgb="FF444444"/>
      <name val="Calibri"/>
      <family val="2"/>
      <scheme val="minor"/>
    </font>
    <font>
      <sz val="11"/>
      <color rgb="FF444444"/>
      <name val="Calibri"/>
      <family val="2"/>
      <scheme val="minor"/>
    </font>
    <font>
      <i/>
      <sz val="11"/>
      <color theme="1"/>
      <name val="Times New Roman"/>
      <family val="1"/>
    </font>
    <font>
      <sz val="11"/>
      <color rgb="FFFF0000"/>
      <name val="Times New Roman"/>
      <family val="1"/>
    </font>
  </fonts>
  <fills count="23">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D9D9D9"/>
        <bgColor indexed="64"/>
      </patternFill>
    </fill>
    <fill>
      <patternFill patternType="solid">
        <fgColor theme="9" tint="0.79998168889431442"/>
        <bgColor indexed="64"/>
      </patternFill>
    </fill>
    <fill>
      <patternFill patternType="solid">
        <fgColor theme="9"/>
        <bgColor indexed="64"/>
      </patternFill>
    </fill>
    <fill>
      <patternFill patternType="solid">
        <fgColor rgb="FF92D050"/>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style="medium">
        <color indexed="64"/>
      </top>
      <bottom/>
      <diagonal/>
    </border>
    <border>
      <left style="thin">
        <color auto="1"/>
      </left>
      <right style="thin">
        <color auto="1"/>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medium">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bottom style="medium">
        <color indexed="64"/>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style="medium">
        <color indexed="64"/>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diagonal/>
    </border>
    <border>
      <left/>
      <right style="medium">
        <color indexed="64"/>
      </right>
      <top style="medium">
        <color indexed="64"/>
      </top>
      <bottom/>
      <diagonal/>
    </border>
    <border>
      <left style="medium">
        <color indexed="64"/>
      </left>
      <right style="medium">
        <color indexed="64"/>
      </right>
      <top style="mediumDashed">
        <color indexed="64"/>
      </top>
      <bottom style="medium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medium">
        <color indexed="64"/>
      </right>
      <top/>
      <bottom style="double">
        <color indexed="64"/>
      </bottom>
      <diagonal/>
    </border>
    <border>
      <left style="mediumDashed">
        <color indexed="64"/>
      </left>
      <right style="thin">
        <color auto="1"/>
      </right>
      <top style="mediumDashed">
        <color indexed="64"/>
      </top>
      <bottom/>
      <diagonal/>
    </border>
    <border>
      <left style="thin">
        <color auto="1"/>
      </left>
      <right style="medium">
        <color indexed="64"/>
      </right>
      <top style="mediumDashed">
        <color indexed="64"/>
      </top>
      <bottom/>
      <diagonal/>
    </border>
    <border>
      <left style="medium">
        <color indexed="64"/>
      </left>
      <right style="mediumDashed">
        <color indexed="64"/>
      </right>
      <top style="mediumDashed">
        <color indexed="64"/>
      </top>
      <bottom/>
      <diagonal/>
    </border>
    <border>
      <left style="mediumDashed">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Dashed">
        <color indexed="64"/>
      </right>
      <top/>
      <bottom style="mediumDashed">
        <color indexed="64"/>
      </bottom>
      <diagonal/>
    </border>
    <border>
      <left style="mediumDashed">
        <color indexed="64"/>
      </left>
      <right style="thin">
        <color auto="1"/>
      </right>
      <top style="mediumDashed">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86">
    <xf numFmtId="0" fontId="0" fillId="0" borderId="0" xfId="0"/>
    <xf numFmtId="0" fontId="9" fillId="4" borderId="15" xfId="0" applyFont="1" applyFill="1" applyBorder="1" applyAlignment="1">
      <alignment horizontal="center" vertical="center"/>
    </xf>
    <xf numFmtId="0" fontId="11" fillId="4" borderId="18"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8" xfId="0" applyFont="1" applyFill="1" applyBorder="1" applyAlignment="1">
      <alignment horizontal="center" vertical="center"/>
    </xf>
    <xf numFmtId="0" fontId="12" fillId="4" borderId="19" xfId="0" applyFont="1" applyFill="1" applyBorder="1" applyAlignment="1">
      <alignment vertical="center" wrapText="1"/>
    </xf>
    <xf numFmtId="0" fontId="12" fillId="4" borderId="14" xfId="0" applyFont="1" applyFill="1" applyBorder="1" applyAlignment="1">
      <alignment vertical="center" wrapText="1"/>
    </xf>
    <xf numFmtId="0" fontId="13" fillId="4" borderId="43" xfId="0" applyFont="1" applyFill="1" applyBorder="1" applyAlignment="1">
      <alignment vertical="center"/>
    </xf>
    <xf numFmtId="164" fontId="13" fillId="4" borderId="44" xfId="1" applyNumberFormat="1" applyFont="1" applyFill="1" applyBorder="1" applyAlignment="1">
      <alignment vertical="center"/>
    </xf>
    <xf numFmtId="0" fontId="12" fillId="4" borderId="19" xfId="0" applyFont="1" applyFill="1" applyBorder="1"/>
    <xf numFmtId="0" fontId="12" fillId="4" borderId="14" xfId="0" applyFont="1" applyFill="1" applyBorder="1"/>
    <xf numFmtId="0" fontId="12" fillId="4" borderId="21" xfId="0" applyFont="1" applyFill="1" applyBorder="1"/>
    <xf numFmtId="0" fontId="15" fillId="5" borderId="0" xfId="0" applyFont="1" applyFill="1"/>
    <xf numFmtId="0" fontId="12" fillId="5" borderId="12" xfId="0" applyFont="1" applyFill="1" applyBorder="1"/>
    <xf numFmtId="0" fontId="6" fillId="7" borderId="14" xfId="0" applyFont="1" applyFill="1" applyBorder="1" applyAlignment="1">
      <alignment horizontal="center" vertical="center" wrapText="1"/>
    </xf>
    <xf numFmtId="0" fontId="20" fillId="7" borderId="41" xfId="0" applyFont="1" applyFill="1" applyBorder="1" applyAlignment="1">
      <alignment horizontal="center" vertical="center" wrapText="1"/>
    </xf>
    <xf numFmtId="0" fontId="16" fillId="6" borderId="51" xfId="0" applyFont="1" applyFill="1" applyBorder="1" applyAlignment="1">
      <alignment horizontal="center" vertical="center"/>
    </xf>
    <xf numFmtId="0" fontId="16" fillId="6" borderId="40" xfId="0" applyFont="1" applyFill="1" applyBorder="1" applyAlignment="1">
      <alignment horizontal="center" vertical="center"/>
    </xf>
    <xf numFmtId="0" fontId="0" fillId="0" borderId="0" xfId="0" applyAlignment="1">
      <alignment vertical="center"/>
    </xf>
    <xf numFmtId="0" fontId="16" fillId="6" borderId="39" xfId="0" applyFont="1" applyFill="1" applyBorder="1" applyAlignment="1">
      <alignment vertical="center"/>
    </xf>
    <xf numFmtId="0" fontId="2" fillId="0" borderId="0" xfId="0" applyFont="1" applyAlignment="1">
      <alignment vertical="center"/>
    </xf>
    <xf numFmtId="0" fontId="15" fillId="6" borderId="14" xfId="0" applyFont="1" applyFill="1" applyBorder="1" applyAlignment="1">
      <alignment vertical="center"/>
    </xf>
    <xf numFmtId="0" fontId="15" fillId="6" borderId="13" xfId="0" applyFont="1" applyFill="1" applyBorder="1" applyAlignment="1">
      <alignment horizontal="center" vertical="center"/>
    </xf>
    <xf numFmtId="0" fontId="15" fillId="6" borderId="41" xfId="0" applyFont="1" applyFill="1" applyBorder="1" applyAlignment="1">
      <alignment vertical="center"/>
    </xf>
    <xf numFmtId="0" fontId="15" fillId="6" borderId="52" xfId="0" applyFont="1" applyFill="1" applyBorder="1" applyAlignment="1">
      <alignment horizontal="center" vertical="center"/>
    </xf>
    <xf numFmtId="0" fontId="16" fillId="6" borderId="52" xfId="0" applyFont="1" applyFill="1" applyBorder="1" applyAlignment="1">
      <alignment vertical="center"/>
    </xf>
    <xf numFmtId="165" fontId="16" fillId="6" borderId="42" xfId="0" applyNumberFormat="1" applyFont="1" applyFill="1" applyBorder="1" applyAlignment="1">
      <alignment vertical="center"/>
    </xf>
    <xf numFmtId="0" fontId="16" fillId="6" borderId="41" xfId="0" applyFont="1" applyFill="1" applyBorder="1" applyAlignment="1">
      <alignment horizontal="center" vertical="center"/>
    </xf>
    <xf numFmtId="10" fontId="14" fillId="8" borderId="6" xfId="2" applyNumberFormat="1" applyFont="1" applyFill="1" applyBorder="1" applyAlignment="1">
      <alignment horizontal="center"/>
    </xf>
    <xf numFmtId="10" fontId="14" fillId="8" borderId="34" xfId="2" applyNumberFormat="1" applyFont="1" applyFill="1" applyBorder="1" applyAlignment="1">
      <alignment horizontal="center"/>
    </xf>
    <xf numFmtId="0" fontId="15" fillId="7" borderId="6" xfId="0" applyFont="1" applyFill="1" applyBorder="1" applyAlignment="1">
      <alignment vertical="center" wrapText="1"/>
    </xf>
    <xf numFmtId="0" fontId="9" fillId="7" borderId="42" xfId="0" applyFont="1" applyFill="1" applyBorder="1" applyAlignment="1">
      <alignment horizontal="center" vertical="center" wrapText="1"/>
    </xf>
    <xf numFmtId="0" fontId="22" fillId="7" borderId="48" xfId="0" applyFont="1" applyFill="1" applyBorder="1" applyAlignment="1">
      <alignment vertical="center" wrapText="1"/>
    </xf>
    <xf numFmtId="164" fontId="0" fillId="9" borderId="0" xfId="1" applyNumberFormat="1" applyFont="1" applyFill="1" applyBorder="1" applyAlignment="1">
      <alignment horizontal="center"/>
    </xf>
    <xf numFmtId="0" fontId="0" fillId="9" borderId="3" xfId="0" applyFill="1" applyBorder="1" applyAlignment="1">
      <alignment horizontal="left"/>
    </xf>
    <xf numFmtId="0" fontId="0" fillId="9" borderId="4" xfId="0" applyFill="1" applyBorder="1" applyAlignment="1">
      <alignment horizontal="center"/>
    </xf>
    <xf numFmtId="10" fontId="2" fillId="9" borderId="6" xfId="2" applyNumberFormat="1" applyFont="1" applyFill="1" applyBorder="1" applyAlignment="1">
      <alignment horizontal="center"/>
    </xf>
    <xf numFmtId="0" fontId="0" fillId="9" borderId="4" xfId="0" applyFill="1" applyBorder="1" applyAlignment="1">
      <alignment horizontal="center" wrapText="1"/>
    </xf>
    <xf numFmtId="164" fontId="0" fillId="9" borderId="33" xfId="1" applyNumberFormat="1" applyFont="1" applyFill="1" applyBorder="1" applyAlignment="1">
      <alignment horizontal="center"/>
    </xf>
    <xf numFmtId="0" fontId="0" fillId="9" borderId="31" xfId="0" applyFill="1" applyBorder="1" applyAlignment="1">
      <alignment horizontal="left"/>
    </xf>
    <xf numFmtId="0" fontId="0" fillId="9" borderId="32" xfId="0" applyFill="1" applyBorder="1" applyAlignment="1">
      <alignment horizontal="center"/>
    </xf>
    <xf numFmtId="10" fontId="2" fillId="9" borderId="34" xfId="2" applyNumberFormat="1" applyFont="1" applyFill="1" applyBorder="1" applyAlignment="1">
      <alignment horizontal="center"/>
    </xf>
    <xf numFmtId="0" fontId="0" fillId="9" borderId="0" xfId="0" applyFill="1"/>
    <xf numFmtId="0" fontId="0" fillId="9" borderId="0" xfId="0" applyFill="1" applyAlignment="1">
      <alignment horizontal="left"/>
    </xf>
    <xf numFmtId="0" fontId="0" fillId="9" borderId="0" xfId="0" applyFill="1" applyAlignment="1">
      <alignment horizontal="center"/>
    </xf>
    <xf numFmtId="0" fontId="0" fillId="9" borderId="36" xfId="0" applyFill="1" applyBorder="1" applyAlignment="1">
      <alignment horizontal="center"/>
    </xf>
    <xf numFmtId="164" fontId="0" fillId="9" borderId="37" xfId="1" applyNumberFormat="1" applyFont="1" applyFill="1" applyBorder="1" applyAlignment="1">
      <alignment horizontal="center"/>
    </xf>
    <xf numFmtId="164" fontId="0" fillId="9" borderId="38" xfId="1" applyNumberFormat="1" applyFont="1" applyFill="1" applyBorder="1" applyAlignment="1">
      <alignment horizontal="center"/>
    </xf>
    <xf numFmtId="0" fontId="0" fillId="9" borderId="36" xfId="0" applyFill="1" applyBorder="1" applyAlignment="1">
      <alignment horizontal="left"/>
    </xf>
    <xf numFmtId="0" fontId="0" fillId="9" borderId="6" xfId="0" applyFill="1" applyBorder="1" applyAlignment="1">
      <alignment horizontal="center"/>
    </xf>
    <xf numFmtId="164" fontId="0" fillId="9" borderId="3" xfId="1" applyNumberFormat="1" applyFont="1" applyFill="1" applyBorder="1" applyAlignment="1">
      <alignment horizontal="center"/>
    </xf>
    <xf numFmtId="0" fontId="0" fillId="9" borderId="6" xfId="0" applyFill="1" applyBorder="1" applyAlignment="1">
      <alignment horizontal="left"/>
    </xf>
    <xf numFmtId="0" fontId="0" fillId="9" borderId="6" xfId="0" applyFill="1" applyBorder="1" applyAlignment="1">
      <alignment horizontal="center" wrapText="1"/>
    </xf>
    <xf numFmtId="0" fontId="0" fillId="9" borderId="34" xfId="0" applyFill="1" applyBorder="1" applyAlignment="1">
      <alignment horizontal="center"/>
    </xf>
    <xf numFmtId="164" fontId="0" fillId="9" borderId="31" xfId="1" applyNumberFormat="1" applyFont="1" applyFill="1" applyBorder="1" applyAlignment="1">
      <alignment horizontal="center"/>
    </xf>
    <xf numFmtId="0" fontId="0" fillId="9" borderId="34" xfId="0" applyFill="1" applyBorder="1" applyAlignment="1">
      <alignment horizontal="left"/>
    </xf>
    <xf numFmtId="0" fontId="4" fillId="9" borderId="54" xfId="0" applyFont="1" applyFill="1" applyBorder="1" applyAlignment="1">
      <alignment horizontal="center" vertical="center" wrapText="1"/>
    </xf>
    <xf numFmtId="0" fontId="0" fillId="9" borderId="56" xfId="0" applyFill="1" applyBorder="1" applyAlignment="1">
      <alignment horizontal="center"/>
    </xf>
    <xf numFmtId="0" fontId="0" fillId="9" borderId="57" xfId="0" applyFill="1" applyBorder="1" applyAlignment="1">
      <alignment horizontal="center"/>
    </xf>
    <xf numFmtId="0" fontId="0" fillId="9" borderId="58" xfId="0" applyFill="1" applyBorder="1" applyAlignment="1">
      <alignment horizontal="left"/>
    </xf>
    <xf numFmtId="0" fontId="0" fillId="9" borderId="59" xfId="0" applyFill="1" applyBorder="1" applyAlignment="1">
      <alignment horizontal="center"/>
    </xf>
    <xf numFmtId="0" fontId="0" fillId="9" borderId="60" xfId="0" applyFill="1" applyBorder="1"/>
    <xf numFmtId="0" fontId="0" fillId="9" borderId="61" xfId="0" applyFill="1" applyBorder="1" applyAlignment="1">
      <alignment horizontal="left"/>
    </xf>
    <xf numFmtId="0" fontId="4" fillId="9" borderId="64" xfId="0" applyFont="1" applyFill="1" applyBorder="1" applyAlignment="1">
      <alignment horizontal="center" vertical="center" wrapText="1"/>
    </xf>
    <xf numFmtId="0" fontId="0" fillId="9" borderId="49" xfId="0" applyFill="1" applyBorder="1" applyAlignment="1">
      <alignment horizontal="left"/>
    </xf>
    <xf numFmtId="0" fontId="0" fillId="9" borderId="4" xfId="0" applyFill="1" applyBorder="1" applyAlignment="1">
      <alignment horizontal="left"/>
    </xf>
    <xf numFmtId="0" fontId="0" fillId="9" borderId="32" xfId="0" applyFill="1" applyBorder="1" applyAlignment="1">
      <alignment horizontal="left"/>
    </xf>
    <xf numFmtId="0" fontId="0" fillId="9" borderId="59" xfId="0" applyFill="1" applyBorder="1" applyAlignment="1">
      <alignment horizontal="left"/>
    </xf>
    <xf numFmtId="0" fontId="17" fillId="7" borderId="48" xfId="0" applyFont="1" applyFill="1" applyBorder="1" applyAlignment="1">
      <alignment horizontal="center" vertical="center" wrapText="1"/>
    </xf>
    <xf numFmtId="0" fontId="23" fillId="0" borderId="5" xfId="0" applyFont="1" applyBorder="1"/>
    <xf numFmtId="0" fontId="23" fillId="0" borderId="6" xfId="0" applyFont="1" applyBorder="1"/>
    <xf numFmtId="0" fontId="23" fillId="11" borderId="6" xfId="0" applyFont="1" applyFill="1" applyBorder="1"/>
    <xf numFmtId="0" fontId="23" fillId="10" borderId="6" xfId="0" applyFont="1" applyFill="1" applyBorder="1"/>
    <xf numFmtId="0" fontId="23" fillId="2" borderId="6" xfId="0" applyFont="1" applyFill="1" applyBorder="1"/>
    <xf numFmtId="0" fontId="6" fillId="12" borderId="22" xfId="0" applyFont="1" applyFill="1" applyBorder="1" applyAlignment="1">
      <alignment horizontal="center" vertical="center" wrapText="1"/>
    </xf>
    <xf numFmtId="0" fontId="6" fillId="12" borderId="15" xfId="0" applyFont="1" applyFill="1" applyBorder="1" applyAlignment="1">
      <alignment horizontal="center" vertical="center"/>
    </xf>
    <xf numFmtId="0" fontId="6" fillId="12" borderId="16" xfId="0" applyFont="1" applyFill="1" applyBorder="1" applyAlignment="1">
      <alignment horizontal="center" vertical="center"/>
    </xf>
    <xf numFmtId="0" fontId="12" fillId="12" borderId="23" xfId="0" applyFont="1" applyFill="1" applyBorder="1" applyAlignment="1">
      <alignment vertical="center"/>
    </xf>
    <xf numFmtId="0" fontId="12" fillId="12" borderId="24" xfId="0" applyFont="1" applyFill="1" applyBorder="1" applyAlignment="1">
      <alignment vertical="center"/>
    </xf>
    <xf numFmtId="164" fontId="13" fillId="12" borderId="43" xfId="1" applyNumberFormat="1" applyFont="1" applyFill="1" applyBorder="1" applyAlignment="1">
      <alignment vertical="center"/>
    </xf>
    <xf numFmtId="164" fontId="13" fillId="12" borderId="30" xfId="1" applyNumberFormat="1" applyFont="1" applyFill="1" applyBorder="1" applyAlignment="1">
      <alignment vertical="center"/>
    </xf>
    <xf numFmtId="164" fontId="13" fillId="12" borderId="45" xfId="1" applyNumberFormat="1" applyFont="1" applyFill="1" applyBorder="1" applyAlignment="1">
      <alignment vertical="center"/>
    </xf>
    <xf numFmtId="164" fontId="13" fillId="12" borderId="13" xfId="0" applyNumberFormat="1" applyFont="1" applyFill="1" applyBorder="1"/>
    <xf numFmtId="0" fontId="12" fillId="12" borderId="23" xfId="0" applyFont="1" applyFill="1" applyBorder="1"/>
    <xf numFmtId="0" fontId="12" fillId="12" borderId="19" xfId="0" applyFont="1" applyFill="1" applyBorder="1"/>
    <xf numFmtId="0" fontId="12" fillId="12" borderId="11" xfId="0" applyFont="1" applyFill="1" applyBorder="1"/>
    <xf numFmtId="0" fontId="12" fillId="12" borderId="10" xfId="0" applyFont="1" applyFill="1" applyBorder="1"/>
    <xf numFmtId="0" fontId="12" fillId="12" borderId="13" xfId="0" applyFont="1" applyFill="1" applyBorder="1"/>
    <xf numFmtId="0" fontId="12" fillId="12" borderId="24" xfId="0" applyFont="1" applyFill="1" applyBorder="1"/>
    <xf numFmtId="0" fontId="12" fillId="12" borderId="14" xfId="0" applyFont="1" applyFill="1" applyBorder="1"/>
    <xf numFmtId="0" fontId="12" fillId="12" borderId="12" xfId="0" applyFont="1" applyFill="1" applyBorder="1"/>
    <xf numFmtId="164" fontId="12" fillId="5" borderId="19" xfId="1" applyNumberFormat="1" applyFont="1" applyFill="1" applyBorder="1" applyAlignment="1" applyProtection="1">
      <alignment horizontal="right" vertical="center" wrapText="1"/>
      <protection locked="0"/>
    </xf>
    <xf numFmtId="164" fontId="12" fillId="5" borderId="14" xfId="1" applyNumberFormat="1" applyFont="1" applyFill="1" applyBorder="1" applyAlignment="1" applyProtection="1">
      <alignment vertical="center"/>
      <protection locked="0"/>
    </xf>
    <xf numFmtId="164" fontId="12" fillId="5" borderId="13" xfId="1" applyNumberFormat="1" applyFont="1" applyFill="1" applyBorder="1" applyAlignment="1" applyProtection="1">
      <alignment vertical="center"/>
      <protection locked="0"/>
    </xf>
    <xf numFmtId="164" fontId="12" fillId="5" borderId="10" xfId="1" applyNumberFormat="1" applyFont="1" applyFill="1" applyBorder="1" applyAlignment="1" applyProtection="1">
      <alignment vertical="center"/>
      <protection locked="0"/>
    </xf>
    <xf numFmtId="164" fontId="12" fillId="5" borderId="12" xfId="1" applyNumberFormat="1" applyFont="1" applyFill="1" applyBorder="1" applyAlignment="1" applyProtection="1">
      <alignment vertical="center"/>
      <protection locked="0"/>
    </xf>
    <xf numFmtId="164" fontId="12" fillId="5" borderId="21" xfId="1" applyNumberFormat="1" applyFont="1" applyFill="1" applyBorder="1" applyAlignment="1" applyProtection="1">
      <alignment vertical="center"/>
      <protection locked="0"/>
    </xf>
    <xf numFmtId="0" fontId="12" fillId="5" borderId="13" xfId="0" applyFont="1" applyFill="1" applyBorder="1" applyAlignment="1" applyProtection="1">
      <alignment vertical="center"/>
      <protection locked="0"/>
    </xf>
    <xf numFmtId="165" fontId="15" fillId="5" borderId="21" xfId="0" applyNumberFormat="1" applyFont="1" applyFill="1" applyBorder="1" applyAlignment="1" applyProtection="1">
      <alignment vertical="center"/>
      <protection locked="0"/>
    </xf>
    <xf numFmtId="165" fontId="15" fillId="5" borderId="42" xfId="0" applyNumberFormat="1" applyFont="1" applyFill="1" applyBorder="1" applyAlignment="1" applyProtection="1">
      <alignment vertical="center"/>
      <protection locked="0"/>
    </xf>
    <xf numFmtId="164" fontId="9" fillId="5" borderId="21" xfId="1" applyNumberFormat="1" applyFont="1" applyFill="1" applyBorder="1" applyAlignment="1" applyProtection="1">
      <alignment horizontal="center" vertical="center" wrapText="1"/>
      <protection locked="0"/>
    </xf>
    <xf numFmtId="10" fontId="9" fillId="7" borderId="21" xfId="2" applyNumberFormat="1" applyFont="1" applyFill="1" applyBorder="1" applyAlignment="1">
      <alignment horizontal="center" vertical="center" wrapText="1"/>
    </xf>
    <xf numFmtId="165" fontId="9" fillId="7" borderId="21" xfId="1" applyNumberFormat="1" applyFont="1" applyFill="1" applyBorder="1" applyAlignment="1">
      <alignment horizontal="center" vertical="center" wrapText="1"/>
    </xf>
    <xf numFmtId="0" fontId="20" fillId="7" borderId="50" xfId="0" applyFont="1" applyFill="1" applyBorder="1" applyAlignment="1">
      <alignment horizontal="center" vertical="center" wrapText="1"/>
    </xf>
    <xf numFmtId="165" fontId="9" fillId="7" borderId="53" xfId="0" applyNumberFormat="1" applyFont="1" applyFill="1" applyBorder="1" applyAlignment="1">
      <alignment horizontal="center" vertical="center" wrapText="1"/>
    </xf>
    <xf numFmtId="0" fontId="6" fillId="7" borderId="66" xfId="0" applyFont="1" applyFill="1" applyBorder="1" applyAlignment="1">
      <alignment horizontal="center" vertical="center" wrapText="1"/>
    </xf>
    <xf numFmtId="10" fontId="9" fillId="7" borderId="67" xfId="2" applyNumberFormat="1" applyFont="1" applyFill="1" applyBorder="1" applyAlignment="1">
      <alignment horizontal="center" vertical="center" wrapText="1"/>
    </xf>
    <xf numFmtId="165" fontId="25" fillId="7" borderId="70" xfId="0" applyNumberFormat="1" applyFont="1" applyFill="1" applyBorder="1" applyAlignment="1">
      <alignment horizontal="center" vertical="center" wrapText="1"/>
    </xf>
    <xf numFmtId="0" fontId="18" fillId="7" borderId="43" xfId="0" applyFont="1" applyFill="1" applyBorder="1" applyAlignment="1">
      <alignment horizontal="center" vertical="center" wrapText="1"/>
    </xf>
    <xf numFmtId="165" fontId="10" fillId="7" borderId="44" xfId="0" applyNumberFormat="1" applyFont="1" applyFill="1" applyBorder="1" applyAlignment="1">
      <alignment horizontal="center" vertical="center" wrapText="1"/>
    </xf>
    <xf numFmtId="0" fontId="20" fillId="7" borderId="72" xfId="0" applyFont="1" applyFill="1" applyBorder="1" applyAlignment="1">
      <alignment horizontal="center" vertical="center" wrapText="1"/>
    </xf>
    <xf numFmtId="165" fontId="25" fillId="7" borderId="55" xfId="0" applyNumberFormat="1" applyFont="1" applyFill="1" applyBorder="1" applyAlignment="1">
      <alignment horizontal="center" vertical="center" wrapText="1"/>
    </xf>
    <xf numFmtId="0" fontId="22" fillId="7" borderId="73" xfId="0" applyFont="1" applyFill="1" applyBorder="1" applyAlignment="1">
      <alignment vertical="center" wrapText="1"/>
    </xf>
    <xf numFmtId="0" fontId="6" fillId="7" borderId="19" xfId="0" applyFont="1" applyFill="1" applyBorder="1" applyAlignment="1">
      <alignment horizontal="center" vertical="center" wrapText="1"/>
    </xf>
    <xf numFmtId="0" fontId="19" fillId="5" borderId="20" xfId="0" applyFont="1" applyFill="1" applyBorder="1" applyAlignment="1" applyProtection="1">
      <alignment horizontal="center" vertical="center" wrapText="1"/>
      <protection locked="0"/>
    </xf>
    <xf numFmtId="0" fontId="26" fillId="0" borderId="34" xfId="0" applyFont="1" applyBorder="1" applyAlignment="1">
      <alignment vertical="center"/>
    </xf>
    <xf numFmtId="0" fontId="27" fillId="9" borderId="48" xfId="0" applyFont="1" applyFill="1" applyBorder="1" applyAlignment="1">
      <alignment horizontal="center"/>
    </xf>
    <xf numFmtId="0" fontId="28" fillId="8" borderId="48" xfId="0" applyFont="1" applyFill="1" applyBorder="1" applyAlignment="1">
      <alignment horizontal="right" vertical="center" wrapText="1"/>
    </xf>
    <xf numFmtId="0" fontId="27" fillId="9" borderId="0" xfId="0" applyFont="1" applyFill="1"/>
    <xf numFmtId="164" fontId="12" fillId="12" borderId="25" xfId="1" applyNumberFormat="1" applyFont="1" applyFill="1" applyBorder="1" applyAlignment="1">
      <alignment vertical="center"/>
    </xf>
    <xf numFmtId="164" fontId="12" fillId="12" borderId="23" xfId="1" applyNumberFormat="1" applyFont="1" applyFill="1" applyBorder="1" applyAlignment="1">
      <alignment vertical="center"/>
    </xf>
    <xf numFmtId="0" fontId="12" fillId="12" borderId="48" xfId="0" applyFont="1" applyFill="1" applyBorder="1" applyAlignment="1">
      <alignment vertical="center"/>
    </xf>
    <xf numFmtId="0" fontId="6" fillId="7" borderId="69" xfId="0" applyFont="1" applyFill="1" applyBorder="1" applyAlignment="1">
      <alignment horizontal="center" vertical="center" wrapText="1"/>
    </xf>
    <xf numFmtId="164" fontId="12" fillId="0" borderId="20" xfId="0" applyNumberFormat="1" applyFont="1" applyBorder="1" applyProtection="1">
      <protection locked="0"/>
    </xf>
    <xf numFmtId="0" fontId="24" fillId="7" borderId="74" xfId="0" applyFont="1" applyFill="1" applyBorder="1" applyAlignment="1">
      <alignment horizontal="right" vertical="center" wrapText="1"/>
    </xf>
    <xf numFmtId="0" fontId="31" fillId="0" borderId="0" xfId="0" applyFont="1"/>
    <xf numFmtId="0" fontId="32" fillId="0" borderId="48" xfId="0" applyFont="1" applyBorder="1" applyAlignment="1">
      <alignment horizontal="center" vertical="center" wrapText="1"/>
    </xf>
    <xf numFmtId="0" fontId="32" fillId="14" borderId="48" xfId="0" applyFont="1" applyFill="1" applyBorder="1" applyAlignment="1">
      <alignment horizontal="center" vertical="center" wrapText="1"/>
    </xf>
    <xf numFmtId="0" fontId="32" fillId="0" borderId="0" xfId="0" applyFont="1" applyAlignment="1">
      <alignment horizontal="center" vertical="center"/>
    </xf>
    <xf numFmtId="0" fontId="32" fillId="0" borderId="0" xfId="0" applyFont="1"/>
    <xf numFmtId="0" fontId="31" fillId="4" borderId="80" xfId="0" applyFont="1" applyFill="1" applyBorder="1" applyAlignment="1">
      <alignment horizontal="center" wrapText="1"/>
    </xf>
    <xf numFmtId="4" fontId="31" fillId="4" borderId="80" xfId="0" applyNumberFormat="1" applyFont="1" applyFill="1" applyBorder="1"/>
    <xf numFmtId="0" fontId="31" fillId="4" borderId="81" xfId="0" applyFont="1" applyFill="1" applyBorder="1" applyAlignment="1">
      <alignment horizontal="center" wrapText="1"/>
    </xf>
    <xf numFmtId="4" fontId="31" fillId="4" borderId="81" xfId="0" applyNumberFormat="1" applyFont="1" applyFill="1" applyBorder="1"/>
    <xf numFmtId="0" fontId="33" fillId="4" borderId="82" xfId="0" applyFont="1" applyFill="1" applyBorder="1" applyAlignment="1">
      <alignment horizontal="center" wrapText="1"/>
    </xf>
    <xf numFmtId="4" fontId="33" fillId="4" borderId="82" xfId="0" applyNumberFormat="1" applyFont="1" applyFill="1" applyBorder="1"/>
    <xf numFmtId="0" fontId="33" fillId="0" borderId="0" xfId="0" applyFont="1"/>
    <xf numFmtId="0" fontId="31" fillId="15" borderId="83" xfId="0" applyFont="1" applyFill="1" applyBorder="1" applyAlignment="1">
      <alignment horizontal="center" wrapText="1"/>
    </xf>
    <xf numFmtId="4" fontId="31" fillId="15" borderId="83" xfId="0" applyNumberFormat="1" applyFont="1" applyFill="1" applyBorder="1"/>
    <xf numFmtId="4" fontId="31" fillId="15" borderId="81" xfId="0" applyNumberFormat="1" applyFont="1" applyFill="1" applyBorder="1"/>
    <xf numFmtId="0" fontId="31" fillId="15" borderId="81" xfId="0" applyFont="1" applyFill="1" applyBorder="1" applyAlignment="1">
      <alignment horizontal="center" wrapText="1"/>
    </xf>
    <xf numFmtId="0" fontId="33" fillId="15" borderId="84" xfId="0" applyFont="1" applyFill="1" applyBorder="1" applyAlignment="1">
      <alignment horizontal="center" wrapText="1"/>
    </xf>
    <xf numFmtId="4" fontId="33" fillId="15" borderId="84" xfId="0" applyNumberFormat="1" applyFont="1" applyFill="1" applyBorder="1"/>
    <xf numFmtId="0" fontId="32" fillId="16" borderId="48" xfId="0" applyFont="1" applyFill="1" applyBorder="1" applyAlignment="1">
      <alignment horizontal="center" wrapText="1"/>
    </xf>
    <xf numFmtId="4" fontId="32" fillId="16" borderId="48" xfId="0" applyNumberFormat="1" applyFont="1" applyFill="1" applyBorder="1"/>
    <xf numFmtId="0" fontId="31" fillId="0" borderId="80" xfId="0" applyFont="1" applyBorder="1" applyAlignment="1">
      <alignment horizontal="center" wrapText="1"/>
    </xf>
    <xf numFmtId="4" fontId="31" fillId="0" borderId="0" xfId="0" applyNumberFormat="1" applyFont="1"/>
    <xf numFmtId="0" fontId="31" fillId="0" borderId="82" xfId="0" applyFont="1" applyBorder="1" applyAlignment="1">
      <alignment horizontal="center" wrapText="1"/>
    </xf>
    <xf numFmtId="4" fontId="34" fillId="17" borderId="15" xfId="0" applyNumberFormat="1" applyFont="1" applyFill="1" applyBorder="1"/>
    <xf numFmtId="4" fontId="34" fillId="17" borderId="16" xfId="0" applyNumberFormat="1" applyFont="1" applyFill="1" applyBorder="1"/>
    <xf numFmtId="4" fontId="34" fillId="17" borderId="18" xfId="0" applyNumberFormat="1" applyFont="1" applyFill="1" applyBorder="1"/>
    <xf numFmtId="0" fontId="31" fillId="0" borderId="0" xfId="0" applyFont="1" applyAlignment="1">
      <alignment horizont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8" xfId="0" applyFont="1" applyBorder="1" applyAlignment="1">
      <alignment horizontal="center" vertical="center" wrapText="1"/>
    </xf>
    <xf numFmtId="0" fontId="37" fillId="0" borderId="11" xfId="0" applyFont="1" applyBorder="1" applyAlignment="1">
      <alignment horizontal="center"/>
    </xf>
    <xf numFmtId="43" fontId="37" fillId="0" borderId="11" xfId="1" applyFont="1" applyBorder="1"/>
    <xf numFmtId="43" fontId="37" fillId="0" borderId="83" xfId="1" applyFont="1" applyBorder="1"/>
    <xf numFmtId="9" fontId="37" fillId="0" borderId="47" xfId="0" applyNumberFormat="1" applyFont="1" applyBorder="1" applyAlignment="1">
      <alignment horizontal="center"/>
    </xf>
    <xf numFmtId="0" fontId="37" fillId="0" borderId="13" xfId="0" applyFont="1" applyBorder="1" applyAlignment="1">
      <alignment horizontal="center"/>
    </xf>
    <xf numFmtId="0" fontId="37" fillId="0" borderId="13" xfId="0" applyFont="1" applyBorder="1" applyAlignment="1">
      <alignment wrapText="1"/>
    </xf>
    <xf numFmtId="43" fontId="37" fillId="0" borderId="13" xfId="1" applyFont="1" applyBorder="1"/>
    <xf numFmtId="0" fontId="37" fillId="0" borderId="13" xfId="0" applyFont="1" applyBorder="1"/>
    <xf numFmtId="43" fontId="37" fillId="0" borderId="81" xfId="1" applyFont="1" applyBorder="1"/>
    <xf numFmtId="4" fontId="37" fillId="0" borderId="81" xfId="0" applyNumberFormat="1" applyFont="1" applyBorder="1"/>
    <xf numFmtId="0" fontId="37" fillId="0" borderId="88" xfId="0" applyFont="1" applyBorder="1"/>
    <xf numFmtId="0" fontId="37" fillId="0" borderId="81" xfId="0" applyFont="1" applyBorder="1"/>
    <xf numFmtId="4" fontId="37" fillId="0" borderId="13" xfId="0" applyNumberFormat="1" applyFont="1" applyBorder="1"/>
    <xf numFmtId="0" fontId="37" fillId="0" borderId="0" xfId="0" applyFont="1" applyAlignment="1">
      <alignment horizontal="center"/>
    </xf>
    <xf numFmtId="0" fontId="37" fillId="0" borderId="0" xfId="0" applyFont="1"/>
    <xf numFmtId="4" fontId="37" fillId="0" borderId="0" xfId="0" applyNumberFormat="1" applyFont="1"/>
    <xf numFmtId="4" fontId="38" fillId="0" borderId="34" xfId="0" applyNumberFormat="1" applyFont="1" applyBorder="1"/>
    <xf numFmtId="0" fontId="39" fillId="0" borderId="48" xfId="0" applyFont="1" applyBorder="1" applyAlignment="1">
      <alignment horizontal="center" vertical="center" wrapText="1"/>
    </xf>
    <xf numFmtId="0" fontId="39" fillId="0" borderId="5" xfId="0" applyFont="1" applyBorder="1" applyAlignment="1">
      <alignment horizontal="center" vertical="center" wrapText="1"/>
    </xf>
    <xf numFmtId="14" fontId="39" fillId="0" borderId="48" xfId="0" applyNumberFormat="1" applyFont="1" applyBorder="1" applyAlignment="1">
      <alignment horizontal="center" vertical="center" wrapText="1"/>
    </xf>
    <xf numFmtId="0" fontId="40" fillId="0" borderId="34" xfId="0" applyFont="1" applyBorder="1" applyAlignment="1">
      <alignment horizontal="center" vertical="center" wrapText="1"/>
    </xf>
    <xf numFmtId="0" fontId="36" fillId="0" borderId="9" xfId="0" applyFont="1" applyBorder="1" applyAlignment="1">
      <alignment horizontal="center" vertical="center" wrapText="1"/>
    </xf>
    <xf numFmtId="9" fontId="36" fillId="0" borderId="31" xfId="0" applyNumberFormat="1" applyFont="1" applyBorder="1" applyAlignment="1">
      <alignment horizontal="center" vertical="center" wrapText="1"/>
    </xf>
    <xf numFmtId="0" fontId="39" fillId="0" borderId="34" xfId="0" applyFont="1" applyBorder="1" applyAlignment="1">
      <alignment horizontal="right" vertical="center" wrapText="1"/>
    </xf>
    <xf numFmtId="0" fontId="36" fillId="0" borderId="54" xfId="0" applyFont="1" applyBorder="1" applyAlignment="1">
      <alignment horizontal="center" vertical="center" wrapText="1"/>
    </xf>
    <xf numFmtId="0" fontId="36" fillId="0" borderId="3" xfId="0" applyFont="1" applyBorder="1" applyAlignment="1">
      <alignment horizontal="center" vertical="center" wrapText="1"/>
    </xf>
    <xf numFmtId="0" fontId="0" fillId="0" borderId="3" xfId="0" applyBorder="1" applyAlignment="1">
      <alignment vertical="center" wrapText="1"/>
    </xf>
    <xf numFmtId="0" fontId="0" fillId="0" borderId="31" xfId="0" applyBorder="1" applyAlignment="1">
      <alignment vertical="center" wrapText="1"/>
    </xf>
    <xf numFmtId="0" fontId="36" fillId="0" borderId="31" xfId="0" applyFont="1" applyBorder="1" applyAlignment="1">
      <alignment horizontal="center" vertical="center" wrapText="1"/>
    </xf>
    <xf numFmtId="0" fontId="36" fillId="18" borderId="31" xfId="0" applyFont="1" applyFill="1" applyBorder="1" applyAlignment="1">
      <alignment horizontal="center" vertical="center" wrapText="1"/>
    </xf>
    <xf numFmtId="0" fontId="40" fillId="0" borderId="31" xfId="0" applyFont="1" applyBorder="1" applyAlignment="1">
      <alignment vertical="center" wrapText="1"/>
    </xf>
    <xf numFmtId="0" fontId="40" fillId="0" borderId="31" xfId="0" applyFont="1" applyBorder="1" applyAlignment="1">
      <alignment horizontal="center" vertical="center" wrapText="1"/>
    </xf>
    <xf numFmtId="0" fontId="40" fillId="18" borderId="31"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40" fillId="19" borderId="31" xfId="0" applyFont="1" applyFill="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47" xfId="0" applyFont="1" applyBorder="1" applyAlignment="1">
      <alignment horizontal="center" vertical="center" wrapText="1"/>
    </xf>
    <xf numFmtId="0" fontId="37" fillId="0" borderId="80" xfId="0" applyFont="1" applyBorder="1"/>
    <xf numFmtId="0" fontId="37" fillId="0" borderId="10" xfId="0" applyFont="1" applyBorder="1" applyAlignment="1">
      <alignment horizontal="center"/>
    </xf>
    <xf numFmtId="9" fontId="37" fillId="0" borderId="23" xfId="2" applyFont="1" applyBorder="1" applyAlignment="1">
      <alignment horizontal="center"/>
    </xf>
    <xf numFmtId="43" fontId="37" fillId="0" borderId="19" xfId="1" applyFont="1" applyBorder="1"/>
    <xf numFmtId="43" fontId="37" fillId="0" borderId="20" xfId="1" applyFont="1" applyBorder="1"/>
    <xf numFmtId="43" fontId="37" fillId="0" borderId="89" xfId="1" applyFont="1" applyBorder="1"/>
    <xf numFmtId="43" fontId="37" fillId="0" borderId="88" xfId="1" applyFont="1" applyBorder="1"/>
    <xf numFmtId="0" fontId="37" fillId="0" borderId="12" xfId="0" applyFont="1" applyBorder="1" applyAlignment="1">
      <alignment horizontal="center"/>
    </xf>
    <xf numFmtId="9" fontId="37" fillId="0" borderId="24" xfId="2" applyFont="1" applyBorder="1" applyAlignment="1">
      <alignment horizontal="center"/>
    </xf>
    <xf numFmtId="43" fontId="37" fillId="0" borderId="14" xfId="1" applyFont="1" applyBorder="1"/>
    <xf numFmtId="43" fontId="37" fillId="0" borderId="21" xfId="1" applyFont="1" applyBorder="1"/>
    <xf numFmtId="0" fontId="37" fillId="0" borderId="12" xfId="0" applyFont="1" applyBorder="1"/>
    <xf numFmtId="0" fontId="37" fillId="0" borderId="24" xfId="0" applyFont="1" applyBorder="1"/>
    <xf numFmtId="0" fontId="37" fillId="0" borderId="84" xfId="0" applyFont="1" applyBorder="1"/>
    <xf numFmtId="0" fontId="37" fillId="0" borderId="90" xfId="0" applyFont="1" applyBorder="1"/>
    <xf numFmtId="0" fontId="37" fillId="0" borderId="91" xfId="0" applyFont="1" applyBorder="1"/>
    <xf numFmtId="0" fontId="37" fillId="0" borderId="25" xfId="0" applyFont="1" applyBorder="1"/>
    <xf numFmtId="43" fontId="37" fillId="0" borderId="50" xfId="1" applyFont="1" applyBorder="1"/>
    <xf numFmtId="43" fontId="37" fillId="0" borderId="53" xfId="1" applyFont="1" applyBorder="1"/>
    <xf numFmtId="43" fontId="37" fillId="0" borderId="91" xfId="1" applyFont="1" applyBorder="1"/>
    <xf numFmtId="0" fontId="39" fillId="0" borderId="48" xfId="0" applyFont="1" applyBorder="1" applyAlignment="1">
      <alignment horizontal="right" vertical="center"/>
    </xf>
    <xf numFmtId="0" fontId="39" fillId="0" borderId="17" xfId="0" applyFont="1" applyBorder="1" applyAlignment="1">
      <alignment horizontal="right" vertical="center"/>
    </xf>
    <xf numFmtId="0" fontId="39" fillId="0" borderId="8" xfId="0" applyFont="1" applyBorder="1" applyAlignment="1">
      <alignment horizontal="right" vertical="center"/>
    </xf>
    <xf numFmtId="43" fontId="39" fillId="0" borderId="15" xfId="1" applyFont="1" applyBorder="1"/>
    <xf numFmtId="43" fontId="39" fillId="0" borderId="9" xfId="1" applyFont="1" applyBorder="1"/>
    <xf numFmtId="0" fontId="39" fillId="4" borderId="1" xfId="0" applyFont="1" applyFill="1" applyBorder="1"/>
    <xf numFmtId="0" fontId="37" fillId="4" borderId="2" xfId="0" applyFont="1" applyFill="1" applyBorder="1"/>
    <xf numFmtId="43" fontId="37" fillId="4" borderId="2" xfId="1" applyFont="1" applyFill="1" applyBorder="1"/>
    <xf numFmtId="43" fontId="37" fillId="4" borderId="54" xfId="1" applyFont="1" applyFill="1" applyBorder="1"/>
    <xf numFmtId="43" fontId="38" fillId="0" borderId="31" xfId="1" applyFont="1" applyBorder="1"/>
    <xf numFmtId="43" fontId="37" fillId="0" borderId="0" xfId="1" applyFont="1"/>
    <xf numFmtId="43" fontId="38" fillId="0" borderId="34" xfId="1" applyFont="1" applyBorder="1"/>
    <xf numFmtId="43" fontId="37" fillId="4" borderId="21" xfId="0" applyNumberFormat="1" applyFont="1" applyFill="1" applyBorder="1"/>
    <xf numFmtId="0" fontId="37" fillId="4" borderId="32" xfId="0" applyFont="1" applyFill="1" applyBorder="1"/>
    <xf numFmtId="0" fontId="37" fillId="4" borderId="33" xfId="0" applyFont="1" applyFill="1" applyBorder="1"/>
    <xf numFmtId="0" fontId="37" fillId="4" borderId="31" xfId="0" applyFont="1" applyFill="1" applyBorder="1"/>
    <xf numFmtId="43" fontId="41" fillId="20" borderId="9" xfId="1" applyFont="1" applyFill="1" applyBorder="1"/>
    <xf numFmtId="0" fontId="45" fillId="21" borderId="5" xfId="0" applyFont="1" applyFill="1" applyBorder="1" applyAlignment="1">
      <alignment horizontal="center" vertical="center"/>
    </xf>
    <xf numFmtId="0" fontId="2" fillId="22" borderId="5" xfId="0" applyFont="1" applyFill="1" applyBorder="1" applyAlignment="1">
      <alignment horizontal="center"/>
    </xf>
    <xf numFmtId="14" fontId="2" fillId="22" borderId="5" xfId="0" applyNumberFormat="1" applyFont="1" applyFill="1" applyBorder="1" applyAlignment="1">
      <alignment horizontal="center"/>
    </xf>
    <xf numFmtId="14" fontId="2" fillId="22" borderId="54" xfId="0" applyNumberFormat="1" applyFont="1" applyFill="1" applyBorder="1" applyAlignment="1">
      <alignment horizontal="center"/>
    </xf>
    <xf numFmtId="14" fontId="2" fillId="22" borderId="1" xfId="0" applyNumberFormat="1" applyFont="1" applyFill="1" applyBorder="1"/>
    <xf numFmtId="14" fontId="2" fillId="22" borderId="2" xfId="0" applyNumberFormat="1" applyFont="1" applyFill="1" applyBorder="1"/>
    <xf numFmtId="14" fontId="2" fillId="22" borderId="54" xfId="0" applyNumberFormat="1" applyFont="1" applyFill="1" applyBorder="1"/>
    <xf numFmtId="0" fontId="0" fillId="12" borderId="0" xfId="0" applyFill="1"/>
    <xf numFmtId="0" fontId="46" fillId="22" borderId="39" xfId="0" applyFont="1" applyFill="1" applyBorder="1" applyAlignment="1">
      <alignment horizontal="left" vertical="center" indent="2"/>
    </xf>
    <xf numFmtId="4" fontId="0" fillId="0" borderId="51" xfId="0" applyNumberFormat="1" applyBorder="1"/>
    <xf numFmtId="4" fontId="0" fillId="0" borderId="40" xfId="0" applyNumberFormat="1" applyBorder="1"/>
    <xf numFmtId="0" fontId="46" fillId="22" borderId="14" xfId="0" applyFont="1" applyFill="1" applyBorder="1" applyAlignment="1">
      <alignment horizontal="left" vertical="center" indent="2"/>
    </xf>
    <xf numFmtId="4" fontId="0" fillId="0" borderId="13" xfId="0" applyNumberFormat="1" applyBorder="1"/>
    <xf numFmtId="4" fontId="0" fillId="0" borderId="21" xfId="0" applyNumberFormat="1" applyBorder="1"/>
    <xf numFmtId="0" fontId="46" fillId="22" borderId="41" xfId="0" applyFont="1" applyFill="1" applyBorder="1" applyAlignment="1">
      <alignment horizontal="left" vertical="center" indent="2"/>
    </xf>
    <xf numFmtId="4" fontId="0" fillId="0" borderId="52" xfId="0" applyNumberFormat="1" applyBorder="1"/>
    <xf numFmtId="4" fontId="0" fillId="0" borderId="42" xfId="0" applyNumberFormat="1" applyBorder="1"/>
    <xf numFmtId="43" fontId="37" fillId="0" borderId="30" xfId="1" applyFont="1" applyBorder="1" applyAlignment="1">
      <alignment vertical="center"/>
    </xf>
    <xf numFmtId="43" fontId="37" fillId="0" borderId="34" xfId="1" applyFont="1" applyBorder="1" applyAlignment="1">
      <alignment vertical="center"/>
    </xf>
    <xf numFmtId="14" fontId="37" fillId="0" borderId="48" xfId="0" applyNumberFormat="1" applyFont="1" applyBorder="1" applyAlignment="1">
      <alignment vertical="center"/>
    </xf>
    <xf numFmtId="0" fontId="37" fillId="0" borderId="0" xfId="0" applyFont="1" applyAlignment="1">
      <alignment vertical="center"/>
    </xf>
    <xf numFmtId="49" fontId="37" fillId="4" borderId="2" xfId="1" applyNumberFormat="1" applyFont="1" applyFill="1" applyBorder="1" applyAlignment="1">
      <alignment horizontal="right"/>
    </xf>
    <xf numFmtId="49" fontId="37" fillId="4" borderId="33" xfId="0" applyNumberFormat="1" applyFont="1" applyFill="1" applyBorder="1" applyAlignment="1">
      <alignment horizontal="right"/>
    </xf>
    <xf numFmtId="49" fontId="37" fillId="0" borderId="0" xfId="0" applyNumberFormat="1" applyFont="1" applyAlignment="1">
      <alignment horizontal="right"/>
    </xf>
    <xf numFmtId="0" fontId="47" fillId="0" borderId="81" xfId="0" applyFont="1" applyBorder="1"/>
    <xf numFmtId="0" fontId="47" fillId="0" borderId="12" xfId="0" applyFont="1" applyBorder="1" applyAlignment="1">
      <alignment horizontal="center"/>
    </xf>
    <xf numFmtId="0" fontId="47" fillId="0" borderId="13" xfId="0" applyFont="1" applyBorder="1" applyAlignment="1">
      <alignment horizontal="center"/>
    </xf>
    <xf numFmtId="9" fontId="47" fillId="0" borderId="24" xfId="2" applyFont="1" applyBorder="1" applyAlignment="1">
      <alignment horizontal="center"/>
    </xf>
    <xf numFmtId="43" fontId="47" fillId="0" borderId="19" xfId="1" applyFont="1" applyBorder="1"/>
    <xf numFmtId="43" fontId="47" fillId="0" borderId="21" xfId="1" applyFont="1" applyBorder="1"/>
    <xf numFmtId="43" fontId="47" fillId="0" borderId="11" xfId="1" applyFont="1" applyBorder="1"/>
    <xf numFmtId="43" fontId="47" fillId="0" borderId="81" xfId="1" applyFont="1" applyBorder="1"/>
    <xf numFmtId="43" fontId="47" fillId="0" borderId="88" xfId="1" applyFont="1" applyBorder="1"/>
    <xf numFmtId="0" fontId="47" fillId="0" borderId="0" xfId="0" applyFont="1"/>
    <xf numFmtId="49" fontId="36" fillId="17" borderId="18" xfId="0" applyNumberFormat="1" applyFont="1" applyFill="1" applyBorder="1" applyAlignment="1">
      <alignment horizontal="center" vertical="center" wrapText="1"/>
    </xf>
    <xf numFmtId="49" fontId="37" fillId="17" borderId="20" xfId="1" applyNumberFormat="1" applyFont="1" applyFill="1" applyBorder="1" applyAlignment="1">
      <alignment horizontal="right"/>
    </xf>
    <xf numFmtId="49" fontId="37" fillId="17" borderId="21" xfId="1" applyNumberFormat="1" applyFont="1" applyFill="1" applyBorder="1" applyAlignment="1">
      <alignment horizontal="right"/>
    </xf>
    <xf numFmtId="49" fontId="47" fillId="17" borderId="21" xfId="1" applyNumberFormat="1" applyFont="1" applyFill="1" applyBorder="1" applyAlignment="1">
      <alignment horizontal="right"/>
    </xf>
    <xf numFmtId="49" fontId="37" fillId="17" borderId="53" xfId="1" applyNumberFormat="1" applyFont="1" applyFill="1" applyBorder="1" applyAlignment="1">
      <alignment horizontal="right"/>
    </xf>
    <xf numFmtId="49" fontId="39" fillId="17" borderId="15" xfId="1" applyNumberFormat="1" applyFont="1" applyFill="1" applyBorder="1" applyAlignment="1">
      <alignment horizontal="right"/>
    </xf>
    <xf numFmtId="164" fontId="12" fillId="12" borderId="13" xfId="1" applyNumberFormat="1" applyFont="1" applyFill="1" applyBorder="1" applyAlignment="1">
      <alignment vertical="center"/>
    </xf>
    <xf numFmtId="43" fontId="41" fillId="20" borderId="9" xfId="1" applyFont="1" applyFill="1" applyBorder="1" applyAlignment="1">
      <alignment horizontal="center"/>
    </xf>
    <xf numFmtId="0" fontId="48" fillId="0" borderId="11" xfId="0" applyFont="1" applyBorder="1" applyAlignment="1">
      <alignment horizontal="center"/>
    </xf>
    <xf numFmtId="0" fontId="48" fillId="0" borderId="11" xfId="0" applyFont="1" applyBorder="1"/>
    <xf numFmtId="43" fontId="48" fillId="0" borderId="11" xfId="1" applyFont="1" applyBorder="1"/>
    <xf numFmtId="43" fontId="48" fillId="0" borderId="83" xfId="1" applyFont="1" applyBorder="1"/>
    <xf numFmtId="9" fontId="48" fillId="0" borderId="47" xfId="0" applyNumberFormat="1" applyFont="1" applyBorder="1" applyAlignment="1">
      <alignment horizontal="center"/>
    </xf>
    <xf numFmtId="0" fontId="12" fillId="8" borderId="25" xfId="0" applyFont="1" applyFill="1" applyBorder="1" applyAlignment="1">
      <alignment horizontal="center" vertical="center" wrapText="1"/>
    </xf>
    <xf numFmtId="0" fontId="12" fillId="8" borderId="27" xfId="0" applyFont="1" applyFill="1" applyBorder="1" applyAlignment="1" applyProtection="1">
      <alignment horizontal="center" vertical="center"/>
      <protection locked="0"/>
    </xf>
    <xf numFmtId="4" fontId="0" fillId="0" borderId="0" xfId="0" applyNumberFormat="1"/>
    <xf numFmtId="164" fontId="12" fillId="4" borderId="21" xfId="0" applyNumberFormat="1" applyFont="1" applyFill="1" applyBorder="1"/>
    <xf numFmtId="0" fontId="15" fillId="7" borderId="6" xfId="0" applyFont="1" applyFill="1" applyBorder="1" applyAlignment="1">
      <alignment horizontal="center" vertical="center" wrapText="1"/>
    </xf>
    <xf numFmtId="0" fontId="22" fillId="7" borderId="68" xfId="0" applyFont="1" applyFill="1" applyBorder="1" applyAlignment="1">
      <alignment horizontal="center" vertical="center" wrapText="1"/>
    </xf>
    <xf numFmtId="0" fontId="22" fillId="7" borderId="71" xfId="0" applyFont="1" applyFill="1" applyBorder="1" applyAlignment="1">
      <alignment horizontal="center" vertical="center" wrapText="1"/>
    </xf>
    <xf numFmtId="0" fontId="17" fillId="5" borderId="75" xfId="0" applyFont="1" applyFill="1" applyBorder="1" applyAlignment="1" applyProtection="1">
      <alignment horizontal="center" vertical="center" wrapText="1"/>
      <protection locked="0"/>
    </xf>
    <xf numFmtId="0" fontId="17" fillId="5" borderId="76" xfId="0" applyFont="1" applyFill="1" applyBorder="1" applyAlignment="1" applyProtection="1">
      <alignment horizontal="center" vertical="center" wrapText="1"/>
      <protection locked="0"/>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17" xfId="0" applyFont="1" applyFill="1" applyBorder="1" applyAlignment="1">
      <alignment horizontal="center" vertical="center"/>
    </xf>
    <xf numFmtId="0" fontId="3" fillId="3" borderId="8"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8" xfId="0" applyFont="1" applyFill="1" applyBorder="1" applyAlignment="1">
      <alignment horizontal="center" vertical="center"/>
    </xf>
    <xf numFmtId="0" fontId="24" fillId="12" borderId="35" xfId="0" applyFont="1" applyFill="1" applyBorder="1" applyAlignment="1">
      <alignment horizontal="center" vertical="center"/>
    </xf>
    <xf numFmtId="0" fontId="24" fillId="12" borderId="26" xfId="0" applyFont="1" applyFill="1" applyBorder="1" applyAlignment="1">
      <alignment horizontal="center" vertical="center"/>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29"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164" fontId="12" fillId="12" borderId="25" xfId="1" applyNumberFormat="1" applyFont="1" applyFill="1" applyBorder="1" applyAlignment="1">
      <alignment horizontal="center" vertical="center"/>
    </xf>
    <xf numFmtId="164" fontId="12" fillId="12" borderId="46" xfId="1" applyNumberFormat="1" applyFont="1" applyFill="1" applyBorder="1" applyAlignment="1">
      <alignment horizontal="center" vertical="center"/>
    </xf>
    <xf numFmtId="164" fontId="12" fillId="12" borderId="23" xfId="1" applyNumberFormat="1" applyFont="1" applyFill="1" applyBorder="1" applyAlignment="1">
      <alignment horizontal="center" vertical="center"/>
    </xf>
    <xf numFmtId="164" fontId="12" fillId="12" borderId="47" xfId="1" applyNumberFormat="1" applyFont="1" applyFill="1" applyBorder="1" applyAlignment="1">
      <alignment horizontal="center" vertical="center"/>
    </xf>
    <xf numFmtId="164" fontId="12" fillId="8" borderId="28" xfId="1" applyNumberFormat="1" applyFont="1" applyFill="1" applyBorder="1" applyAlignment="1" applyProtection="1">
      <alignment horizontal="center" vertical="center"/>
      <protection locked="0"/>
    </xf>
    <xf numFmtId="164" fontId="12" fillId="8" borderId="11" xfId="1" applyNumberFormat="1" applyFont="1" applyFill="1" applyBorder="1" applyAlignment="1" applyProtection="1">
      <alignment horizontal="center" vertical="center"/>
      <protection locked="0"/>
    </xf>
    <xf numFmtId="0" fontId="35" fillId="17" borderId="41" xfId="0" applyFont="1" applyFill="1" applyBorder="1" applyAlignment="1">
      <alignment horizontal="center" vertical="center"/>
    </xf>
    <xf numFmtId="0" fontId="0" fillId="0" borderId="52" xfId="0" applyBorder="1"/>
    <xf numFmtId="0" fontId="0" fillId="0" borderId="42" xfId="0" applyBorder="1"/>
    <xf numFmtId="0" fontId="37" fillId="0" borderId="24" xfId="0" applyFont="1" applyBorder="1" applyAlignment="1">
      <alignment horizontal="right" vertical="center"/>
    </xf>
    <xf numFmtId="0" fontId="37" fillId="0" borderId="12" xfId="0" applyFont="1" applyBorder="1" applyAlignment="1">
      <alignment horizontal="right" vertical="center"/>
    </xf>
    <xf numFmtId="0" fontId="4" fillId="9" borderId="4"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62" xfId="0" applyFont="1" applyFill="1" applyBorder="1" applyAlignment="1">
      <alignment horizontal="center" vertical="center" wrapText="1"/>
    </xf>
    <xf numFmtId="0" fontId="4" fillId="9" borderId="63"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6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5" xfId="0" applyFont="1" applyFill="1" applyBorder="1" applyAlignment="1">
      <alignment horizontal="center" vertical="center" wrapText="1"/>
    </xf>
    <xf numFmtId="0" fontId="29" fillId="13" borderId="77" xfId="0" applyFont="1" applyFill="1" applyBorder="1" applyAlignment="1">
      <alignment horizontal="center" vertical="center"/>
    </xf>
    <xf numFmtId="0" fontId="30" fillId="13" borderId="78" xfId="0" applyFont="1" applyFill="1" applyBorder="1" applyAlignment="1">
      <alignment horizontal="center" vertical="center"/>
    </xf>
    <xf numFmtId="0" fontId="30" fillId="13" borderId="79" xfId="0" applyFont="1" applyFill="1" applyBorder="1" applyAlignment="1">
      <alignment horizontal="center" vertical="center"/>
    </xf>
    <xf numFmtId="0" fontId="32" fillId="13" borderId="32" xfId="0" applyFont="1" applyFill="1" applyBorder="1" applyAlignment="1">
      <alignment horizontal="center" vertical="center"/>
    </xf>
    <xf numFmtId="0" fontId="32" fillId="13" borderId="33" xfId="0" applyFont="1" applyFill="1" applyBorder="1" applyAlignment="1">
      <alignment horizontal="center" vertical="center"/>
    </xf>
    <xf numFmtId="0" fontId="32" fillId="13" borderId="31" xfId="0" applyFont="1" applyFill="1" applyBorder="1" applyAlignment="1">
      <alignment horizontal="center" vertical="center"/>
    </xf>
    <xf numFmtId="4" fontId="31" fillId="0" borderId="77" xfId="0" applyNumberFormat="1" applyFont="1" applyBorder="1" applyAlignment="1">
      <alignment horizontal="center"/>
    </xf>
    <xf numFmtId="4" fontId="31" fillId="0" borderId="78" xfId="0" applyNumberFormat="1" applyFont="1" applyBorder="1" applyAlignment="1">
      <alignment horizontal="center"/>
    </xf>
    <xf numFmtId="4" fontId="31" fillId="0" borderId="79" xfId="0" applyNumberFormat="1" applyFont="1" applyBorder="1" applyAlignment="1">
      <alignment horizontal="center"/>
    </xf>
    <xf numFmtId="4" fontId="34" fillId="0" borderId="85" xfId="0" applyNumberFormat="1" applyFont="1" applyBorder="1" applyAlignment="1">
      <alignment horizontal="center"/>
    </xf>
    <xf numFmtId="4" fontId="34" fillId="0" borderId="86" xfId="0" applyNumberFormat="1" applyFont="1" applyBorder="1" applyAlignment="1">
      <alignment horizontal="center"/>
    </xf>
    <xf numFmtId="4" fontId="34" fillId="0" borderId="87" xfId="0" applyNumberFormat="1" applyFont="1" applyBorder="1" applyAlignment="1">
      <alignment horizontal="center"/>
    </xf>
    <xf numFmtId="0" fontId="32" fillId="0" borderId="7" xfId="0" applyFont="1" applyBorder="1" applyAlignment="1">
      <alignment horizontal="right"/>
    </xf>
    <xf numFmtId="0" fontId="32" fillId="0" borderId="8" xfId="0" applyFont="1" applyBorder="1"/>
    <xf numFmtId="0" fontId="32" fillId="0" borderId="9" xfId="0" applyFont="1" applyBorder="1"/>
    <xf numFmtId="0" fontId="36" fillId="19" borderId="7" xfId="0" applyFont="1" applyFill="1" applyBorder="1" applyAlignment="1">
      <alignment horizontal="right" vertical="center" wrapText="1"/>
    </xf>
    <xf numFmtId="0" fontId="36" fillId="19" borderId="9" xfId="0" applyFont="1" applyFill="1" applyBorder="1" applyAlignment="1">
      <alignment horizontal="right" vertical="center" wrapText="1"/>
    </xf>
    <xf numFmtId="0" fontId="36" fillId="18" borderId="4" xfId="0" applyFont="1" applyFill="1" applyBorder="1" applyAlignment="1">
      <alignment horizontal="center" vertical="center" wrapText="1"/>
    </xf>
    <xf numFmtId="0" fontId="36" fillId="18" borderId="3" xfId="0" applyFont="1" applyFill="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0" fillId="18" borderId="4" xfId="0" applyFill="1" applyBorder="1" applyAlignment="1">
      <alignment vertical="center" wrapText="1"/>
    </xf>
    <xf numFmtId="0" fontId="0" fillId="18" borderId="3" xfId="0" applyFill="1" applyBorder="1" applyAlignment="1">
      <alignment vertical="center" wrapText="1"/>
    </xf>
    <xf numFmtId="0" fontId="36" fillId="0" borderId="32" xfId="0" applyFont="1" applyBorder="1" applyAlignment="1">
      <alignment horizontal="center" vertical="center" wrapText="1"/>
    </xf>
    <xf numFmtId="0" fontId="36" fillId="0" borderId="31" xfId="0" applyFont="1" applyBorder="1" applyAlignment="1">
      <alignment horizontal="center" vertical="center" wrapText="1"/>
    </xf>
    <xf numFmtId="0" fontId="0" fillId="18" borderId="32" xfId="0" applyFill="1" applyBorder="1" applyAlignment="1">
      <alignment vertical="center" wrapText="1"/>
    </xf>
    <xf numFmtId="0" fontId="0" fillId="18" borderId="31" xfId="0" applyFill="1" applyBorder="1" applyAlignment="1">
      <alignment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34" xfId="0" applyFont="1" applyBorder="1" applyAlignment="1">
      <alignment horizontal="center" vertical="center" wrapText="1"/>
    </xf>
    <xf numFmtId="0" fontId="35" fillId="17" borderId="7" xfId="0" applyFont="1" applyFill="1" applyBorder="1" applyAlignment="1">
      <alignment horizontal="center" vertical="center"/>
    </xf>
    <xf numFmtId="0" fontId="35" fillId="17" borderId="8" xfId="0" applyFont="1" applyFill="1" applyBorder="1" applyAlignment="1">
      <alignment horizontal="center" vertical="center"/>
    </xf>
    <xf numFmtId="0" fontId="35" fillId="17" borderId="9" xfId="0" applyFont="1" applyFill="1" applyBorder="1" applyAlignment="1">
      <alignment horizontal="center" vertical="center"/>
    </xf>
    <xf numFmtId="0" fontId="41" fillId="17" borderId="7" xfId="0" applyFont="1" applyFill="1" applyBorder="1" applyAlignment="1">
      <alignment horizontal="center" vertical="center"/>
    </xf>
    <xf numFmtId="0" fontId="41" fillId="17" borderId="8" xfId="0" applyFont="1" applyFill="1" applyBorder="1" applyAlignment="1">
      <alignment horizontal="center" vertical="center"/>
    </xf>
    <xf numFmtId="0" fontId="41" fillId="17" borderId="9" xfId="0" applyFont="1" applyFill="1" applyBorder="1" applyAlignment="1">
      <alignment horizontal="center" vertical="center"/>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54" xfId="0" applyFont="1" applyBorder="1" applyAlignment="1">
      <alignment horizontal="center" vertical="center" wrapText="1"/>
    </xf>
    <xf numFmtId="0" fontId="36" fillId="18" borderId="1" xfId="0" applyFont="1" applyFill="1" applyBorder="1" applyAlignment="1">
      <alignment horizontal="center" vertical="center" wrapText="1"/>
    </xf>
    <xf numFmtId="0" fontId="36" fillId="18" borderId="54" xfId="0" applyFont="1" applyFill="1" applyBorder="1" applyAlignment="1">
      <alignment horizontal="center" vertical="center" wrapText="1"/>
    </xf>
    <xf numFmtId="0" fontId="44" fillId="20" borderId="7" xfId="0" applyFont="1" applyFill="1" applyBorder="1" applyAlignment="1">
      <alignment horizontal="left" vertical="center"/>
    </xf>
    <xf numFmtId="0" fontId="44" fillId="20" borderId="8" xfId="0" applyFont="1" applyFill="1" applyBorder="1" applyAlignment="1">
      <alignment horizontal="left" vertical="center"/>
    </xf>
    <xf numFmtId="0" fontId="44" fillId="20" borderId="9" xfId="0" applyFont="1" applyFill="1" applyBorder="1" applyAlignment="1">
      <alignment horizontal="left" vertical="center"/>
    </xf>
    <xf numFmtId="0" fontId="35" fillId="17" borderId="77" xfId="0" applyFont="1" applyFill="1" applyBorder="1" applyAlignment="1">
      <alignment horizontal="center" vertical="center"/>
    </xf>
    <xf numFmtId="0" fontId="35" fillId="17" borderId="78" xfId="0" applyFont="1" applyFill="1" applyBorder="1" applyAlignment="1">
      <alignment horizontal="center" vertical="center"/>
    </xf>
    <xf numFmtId="0" fontId="35" fillId="17" borderId="79" xfId="0" applyFont="1" applyFill="1" applyBorder="1" applyAlignment="1">
      <alignment horizontal="center" vertical="center"/>
    </xf>
    <xf numFmtId="0" fontId="35" fillId="17" borderId="85" xfId="0" applyFont="1" applyFill="1" applyBorder="1" applyAlignment="1">
      <alignment horizontal="center" vertical="center"/>
    </xf>
    <xf numFmtId="0" fontId="35" fillId="17" borderId="86" xfId="0" applyFont="1" applyFill="1" applyBorder="1" applyAlignment="1">
      <alignment horizontal="center" vertical="center"/>
    </xf>
    <xf numFmtId="0" fontId="35" fillId="17" borderId="87" xfId="0" applyFont="1" applyFill="1" applyBorder="1" applyAlignment="1">
      <alignment horizontal="center" vertical="center"/>
    </xf>
    <xf numFmtId="0" fontId="37" fillId="4" borderId="92" xfId="0" applyFont="1" applyFill="1" applyBorder="1" applyAlignment="1">
      <alignment horizontal="left"/>
    </xf>
    <xf numFmtId="0" fontId="37" fillId="4" borderId="88" xfId="0" applyFont="1" applyFill="1" applyBorder="1" applyAlignment="1">
      <alignment horizontal="left"/>
    </xf>
    <xf numFmtId="0" fontId="37" fillId="4" borderId="12" xfId="0" applyFont="1" applyFill="1" applyBorder="1" applyAlignment="1">
      <alignment horizontal="left"/>
    </xf>
    <xf numFmtId="0" fontId="35" fillId="17" borderId="32" xfId="0" applyFont="1" applyFill="1" applyBorder="1" applyAlignment="1">
      <alignment horizontal="center" vertical="center"/>
    </xf>
    <xf numFmtId="0" fontId="35" fillId="17" borderId="33" xfId="0" applyFont="1" applyFill="1" applyBorder="1" applyAlignment="1">
      <alignment horizontal="center" vertical="center"/>
    </xf>
    <xf numFmtId="0" fontId="35" fillId="17" borderId="31" xfId="0" applyFont="1" applyFill="1" applyBorder="1" applyAlignment="1">
      <alignment horizontal="center" vertical="center"/>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A047-256A-4DE5-87A3-87E4CC3E983A}">
  <sheetPr>
    <tabColor theme="0"/>
  </sheetPr>
  <dimension ref="A1:A14"/>
  <sheetViews>
    <sheetView view="pageLayout" zoomScaleNormal="100" workbookViewId="0">
      <selection activeCell="A4" sqref="A4"/>
    </sheetView>
  </sheetViews>
  <sheetFormatPr defaultRowHeight="14.4" x14ac:dyDescent="0.3"/>
  <cols>
    <col min="1" max="1" width="82" customWidth="1"/>
  </cols>
  <sheetData>
    <row r="1" spans="1:1" ht="137.25" customHeight="1" thickBot="1" x14ac:dyDescent="0.35">
      <c r="A1" s="68" t="s">
        <v>56</v>
      </c>
    </row>
    <row r="2" spans="1:1" ht="20.85" customHeight="1" x14ac:dyDescent="0.4">
      <c r="A2" s="69" t="s">
        <v>58</v>
      </c>
    </row>
    <row r="3" spans="1:1" ht="20.85" customHeight="1" x14ac:dyDescent="0.4">
      <c r="A3" s="70"/>
    </row>
    <row r="4" spans="1:1" ht="20.85" customHeight="1" x14ac:dyDescent="0.4">
      <c r="A4" s="71" t="s">
        <v>52</v>
      </c>
    </row>
    <row r="5" spans="1:1" ht="20.85" customHeight="1" x14ac:dyDescent="0.4">
      <c r="A5" s="71" t="s">
        <v>63</v>
      </c>
    </row>
    <row r="6" spans="1:1" ht="20.85" customHeight="1" x14ac:dyDescent="0.4">
      <c r="A6" s="70"/>
    </row>
    <row r="7" spans="1:1" ht="20.85" customHeight="1" x14ac:dyDescent="0.4">
      <c r="A7" s="72" t="s">
        <v>53</v>
      </c>
    </row>
    <row r="8" spans="1:1" ht="20.85" customHeight="1" x14ac:dyDescent="0.4">
      <c r="A8" s="72" t="s">
        <v>65</v>
      </c>
    </row>
    <row r="9" spans="1:1" ht="20.85" customHeight="1" x14ac:dyDescent="0.4">
      <c r="A9" s="72" t="s">
        <v>66</v>
      </c>
    </row>
    <row r="10" spans="1:1" ht="20.85" customHeight="1" x14ac:dyDescent="0.4">
      <c r="A10" s="70"/>
    </row>
    <row r="11" spans="1:1" ht="20.85" customHeight="1" x14ac:dyDescent="0.4">
      <c r="A11" s="73" t="s">
        <v>55</v>
      </c>
    </row>
    <row r="12" spans="1:1" ht="20.85" customHeight="1" x14ac:dyDescent="0.4">
      <c r="A12" s="73" t="s">
        <v>54</v>
      </c>
    </row>
    <row r="13" spans="1:1" ht="21" x14ac:dyDescent="0.4">
      <c r="A13" s="70"/>
    </row>
    <row r="14" spans="1:1" ht="21.6" thickBot="1" x14ac:dyDescent="0.35">
      <c r="A14" s="115" t="s">
        <v>57</v>
      </c>
    </row>
  </sheetData>
  <printOptions gridLines="1"/>
  <pageMargins left="0.7" right="0.7"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68095-3A56-4103-AFE9-3AAC37ED9FAB}">
  <sheetPr>
    <tabColor theme="0" tint="-0.249977111117893"/>
  </sheetPr>
  <dimension ref="A1:C14"/>
  <sheetViews>
    <sheetView tabSelected="1" view="pageLayout" topLeftCell="A13" zoomScaleNormal="75" workbookViewId="0">
      <selection activeCell="B8" sqref="B8"/>
    </sheetView>
  </sheetViews>
  <sheetFormatPr defaultColWidth="9.109375" defaultRowHeight="15.6" x14ac:dyDescent="0.3"/>
  <cols>
    <col min="1" max="1" width="23.44140625" style="13" customWidth="1"/>
    <col min="2" max="2" width="32.109375" style="13" customWidth="1"/>
    <col min="3" max="3" width="43.5546875" style="12" customWidth="1"/>
    <col min="4" max="16384" width="9.109375" style="12"/>
  </cols>
  <sheetData>
    <row r="1" spans="1:3" ht="42" customHeight="1" thickTop="1" thickBot="1" x14ac:dyDescent="0.35">
      <c r="A1" s="124" t="s">
        <v>30</v>
      </c>
      <c r="B1" s="288" t="s">
        <v>223</v>
      </c>
      <c r="C1" s="289"/>
    </row>
    <row r="2" spans="1:3" ht="51" customHeight="1" thickTop="1" x14ac:dyDescent="0.3">
      <c r="A2" s="113" t="s">
        <v>32</v>
      </c>
      <c r="B2" s="114">
        <v>2022</v>
      </c>
      <c r="C2" s="285" t="s">
        <v>59</v>
      </c>
    </row>
    <row r="3" spans="1:3" ht="41.25" customHeight="1" x14ac:dyDescent="0.3">
      <c r="A3" s="14" t="s">
        <v>45</v>
      </c>
      <c r="B3" s="100">
        <v>1132</v>
      </c>
      <c r="C3" s="285"/>
    </row>
    <row r="4" spans="1:3" ht="23.25" customHeight="1" x14ac:dyDescent="0.3">
      <c r="A4" s="14" t="s">
        <v>26</v>
      </c>
      <c r="B4" s="101" t="str">
        <f>VLOOKUP(B3,Valori!A3:E12,4,TRUE)</f>
        <v>B</v>
      </c>
      <c r="C4" s="285"/>
    </row>
    <row r="5" spans="1:3" ht="41.25" customHeight="1" x14ac:dyDescent="0.3">
      <c r="A5" s="14" t="s">
        <v>28</v>
      </c>
      <c r="B5" s="101">
        <f>VLOOKUP(B4,Valori!A16:E24,5,FALSE)</f>
        <v>0.28599999999999998</v>
      </c>
      <c r="C5" s="285"/>
    </row>
    <row r="6" spans="1:3" ht="42.75" customHeight="1" x14ac:dyDescent="0.3">
      <c r="A6" s="14" t="s">
        <v>37</v>
      </c>
      <c r="B6" s="102">
        <f>+Calcoli!B10</f>
        <v>143184.07999999999</v>
      </c>
      <c r="C6" s="285"/>
    </row>
    <row r="7" spans="1:3" ht="48.75" customHeight="1" x14ac:dyDescent="0.3">
      <c r="A7" s="14" t="s">
        <v>38</v>
      </c>
      <c r="B7" s="102">
        <f>+Calcoli!H10</f>
        <v>973581.02666666673</v>
      </c>
      <c r="C7" s="285"/>
    </row>
    <row r="8" spans="1:3" ht="57.9" customHeight="1" x14ac:dyDescent="0.3">
      <c r="A8" s="14" t="s">
        <v>48</v>
      </c>
      <c r="B8" s="101">
        <f>+B6/B7</f>
        <v>0.14706950533971647</v>
      </c>
      <c r="C8" s="285"/>
    </row>
    <row r="9" spans="1:3" ht="48.75" customHeight="1" thickBot="1" x14ac:dyDescent="0.35">
      <c r="A9" s="103" t="s">
        <v>27</v>
      </c>
      <c r="B9" s="104">
        <f>IF(B8&lt;B5,(B7*B5)-B6,0)</f>
        <v>135260.09362666667</v>
      </c>
      <c r="C9" s="285"/>
    </row>
    <row r="10" spans="1:3" ht="57.9" customHeight="1" x14ac:dyDescent="0.3">
      <c r="A10" s="105" t="s">
        <v>39</v>
      </c>
      <c r="B10" s="106">
        <f>IF(B2&lt;2025,INDEX('Valori Prima applicazione'!E3:I11, MATCH(B4, 'Valori Prima applicazione'!A3:A11, 0), MATCH(B2, 'Valori Prima applicazione'!E1:I1, 0)),0)</f>
        <v>0.33</v>
      </c>
      <c r="C10" s="286" t="s">
        <v>51</v>
      </c>
    </row>
    <row r="11" spans="1:3" ht="57.9" customHeight="1" thickBot="1" x14ac:dyDescent="0.35">
      <c r="A11" s="122" t="s">
        <v>36</v>
      </c>
      <c r="B11" s="107">
        <f>+B10*Calcoli!B11</f>
        <v>53488.71</v>
      </c>
      <c r="C11" s="287"/>
    </row>
    <row r="12" spans="1:3" ht="97.5" customHeight="1" thickBot="1" x14ac:dyDescent="0.35">
      <c r="A12" s="110" t="s">
        <v>43</v>
      </c>
      <c r="B12" s="111">
        <f>+'Resti assunzionali'!C7</f>
        <v>0</v>
      </c>
      <c r="C12" s="112" t="s">
        <v>50</v>
      </c>
    </row>
    <row r="13" spans="1:3" ht="57.9" customHeight="1" thickBot="1" x14ac:dyDescent="0.35">
      <c r="A13" s="108" t="s">
        <v>44</v>
      </c>
      <c r="B13" s="109">
        <f>MIN(B11+B12,B9)</f>
        <v>53488.71</v>
      </c>
      <c r="C13" s="30"/>
    </row>
    <row r="14" spans="1:3" ht="84.75" customHeight="1" thickBot="1" x14ac:dyDescent="0.35">
      <c r="A14" s="15" t="s">
        <v>47</v>
      </c>
      <c r="B14" s="31" t="str">
        <f>IF(B8&gt;VLOOKUP(B4,'Valori Prima applicazione'!A3:J11,10,FALSE),"SI","NO")</f>
        <v>NO</v>
      </c>
      <c r="C14" s="32" t="s">
        <v>49</v>
      </c>
    </row>
  </sheetData>
  <mergeCells count="3">
    <mergeCell ref="C2:C9"/>
    <mergeCell ref="C10:C11"/>
    <mergeCell ref="B1:C1"/>
  </mergeCells>
  <dataValidations count="2">
    <dataValidation allowBlank="1" sqref="A3:A4 B3" xr:uid="{3518B047-CBC0-4C9F-B6DB-4440B9FCD5D0}"/>
    <dataValidation type="list" allowBlank="1" sqref="B2" xr:uid="{9CD4CB08-45A5-4843-9D55-A54C9B55BF84}">
      <formula1>"2020, 2021, 2022, 2023, 2024, 2025, 2026, 2027, 2028, 2029"</formula1>
    </dataValidation>
  </dataValidations>
  <printOptions horizontalCentered="1"/>
  <pageMargins left="0.14583333333333334" right="0.10416666666666667" top="0.84375" bottom="0.2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5783-AF48-4BF0-AAC5-9F9C78A7F3D5}">
  <sheetPr>
    <tabColor theme="5" tint="0.59999389629810485"/>
  </sheetPr>
  <dimension ref="A1:H13"/>
  <sheetViews>
    <sheetView zoomScaleNormal="100" zoomScalePageLayoutView="70" workbookViewId="0">
      <selection activeCell="B5" sqref="B5"/>
    </sheetView>
  </sheetViews>
  <sheetFormatPr defaultRowHeight="16.2" thickBottom="1" x14ac:dyDescent="0.35"/>
  <cols>
    <col min="1" max="1" width="34.109375" style="10" customWidth="1"/>
    <col min="2" max="2" width="19" style="11" customWidth="1"/>
    <col min="3" max="3" width="1.5546875" style="295" customWidth="1"/>
    <col min="4" max="4" width="15.6640625" style="88" customWidth="1"/>
    <col min="5" max="5" width="15.6640625" style="89" customWidth="1"/>
    <col min="6" max="6" width="15.6640625" style="90" customWidth="1"/>
    <col min="7" max="7" width="15.6640625" style="87" customWidth="1"/>
    <col min="8" max="8" width="20.5546875" style="87" customWidth="1"/>
  </cols>
  <sheetData>
    <row r="1" spans="1:8" ht="34.200000000000003" thickBot="1" x14ac:dyDescent="0.35">
      <c r="A1" s="297" t="s">
        <v>16</v>
      </c>
      <c r="B1" s="298"/>
      <c r="C1" s="292"/>
      <c r="D1" s="303" t="s">
        <v>8</v>
      </c>
      <c r="E1" s="304"/>
      <c r="F1" s="304"/>
      <c r="G1" s="304"/>
      <c r="H1" s="305"/>
    </row>
    <row r="2" spans="1:8" ht="41.25" customHeight="1" thickBot="1" x14ac:dyDescent="0.35">
      <c r="A2" s="290" t="s">
        <v>6</v>
      </c>
      <c r="B2" s="291"/>
      <c r="C2" s="293"/>
      <c r="D2" s="306" t="s">
        <v>7</v>
      </c>
      <c r="E2" s="307"/>
      <c r="F2" s="307"/>
      <c r="G2" s="307"/>
      <c r="H2" s="308"/>
    </row>
    <row r="3" spans="1:8" ht="26.4" thickBot="1" x14ac:dyDescent="0.35">
      <c r="A3" s="1" t="s">
        <v>32</v>
      </c>
      <c r="B3" s="2">
        <v>2022</v>
      </c>
      <c r="C3" s="293"/>
      <c r="D3" s="299" t="s">
        <v>32</v>
      </c>
      <c r="E3" s="300"/>
      <c r="F3" s="300"/>
      <c r="G3" s="300"/>
      <c r="H3" s="301" t="s">
        <v>4</v>
      </c>
    </row>
    <row r="4" spans="1:8" ht="31.8" thickBot="1" x14ac:dyDescent="0.35">
      <c r="A4" s="3" t="s">
        <v>15</v>
      </c>
      <c r="B4" s="4" t="s">
        <v>33</v>
      </c>
      <c r="C4" s="293"/>
      <c r="D4" s="74" t="s">
        <v>31</v>
      </c>
      <c r="E4" s="75">
        <v>2022</v>
      </c>
      <c r="F4" s="74">
        <v>2021</v>
      </c>
      <c r="G4" s="76">
        <v>2020</v>
      </c>
      <c r="H4" s="302"/>
    </row>
    <row r="5" spans="1:8" ht="46.8" x14ac:dyDescent="0.3">
      <c r="A5" s="5" t="s">
        <v>5</v>
      </c>
      <c r="B5" s="283">
        <f>126109.23</f>
        <v>126109.23</v>
      </c>
      <c r="C5" s="293"/>
      <c r="D5" s="77" t="s">
        <v>1</v>
      </c>
      <c r="E5" s="91">
        <f>624703.99</f>
        <v>624703.99</v>
      </c>
      <c r="F5" s="91">
        <f>772980.31-36366.05</f>
        <v>736614.26</v>
      </c>
      <c r="G5" s="94">
        <f>927364.02-32840.28</f>
        <v>894523.74</v>
      </c>
      <c r="H5" s="274">
        <f>AVERAGE(E5:G5)</f>
        <v>751947.33000000007</v>
      </c>
    </row>
    <row r="6" spans="1:8" ht="62.4" x14ac:dyDescent="0.3">
      <c r="A6" s="6" t="s">
        <v>34</v>
      </c>
      <c r="B6" s="96"/>
      <c r="C6" s="293"/>
      <c r="D6" s="78" t="s">
        <v>2</v>
      </c>
      <c r="E6" s="92">
        <v>70895.5</v>
      </c>
      <c r="F6" s="92">
        <v>76292.929999999993</v>
      </c>
      <c r="G6" s="95">
        <v>140696.14000000001</v>
      </c>
      <c r="H6" s="274">
        <f t="shared" ref="H6:H7" si="0">AVERAGE(E6:G6)</f>
        <v>95961.523333333331</v>
      </c>
    </row>
    <row r="7" spans="1:8" ht="93.6" x14ac:dyDescent="0.3">
      <c r="A7" s="6" t="s">
        <v>29</v>
      </c>
      <c r="B7" s="96">
        <v>8500</v>
      </c>
      <c r="C7" s="294"/>
      <c r="D7" s="78" t="s">
        <v>3</v>
      </c>
      <c r="E7" s="92">
        <f>138654.14</f>
        <v>138654.14000000001</v>
      </c>
      <c r="F7" s="92">
        <f>130625.71</f>
        <v>130625.71</v>
      </c>
      <c r="G7" s="95">
        <f>114492.79</f>
        <v>114492.79</v>
      </c>
      <c r="H7" s="274">
        <f t="shared" si="0"/>
        <v>127924.21333333333</v>
      </c>
    </row>
    <row r="8" spans="1:8" ht="56.85" customHeight="1" thickBot="1" x14ac:dyDescent="0.35">
      <c r="A8" s="97" t="s">
        <v>225</v>
      </c>
      <c r="B8" s="93">
        <v>8574.85</v>
      </c>
      <c r="C8" s="294"/>
      <c r="D8" s="281" t="s">
        <v>64</v>
      </c>
      <c r="E8" s="119"/>
      <c r="F8" s="309"/>
      <c r="G8" s="310"/>
      <c r="H8" s="313">
        <v>2252.04</v>
      </c>
    </row>
    <row r="9" spans="1:8" ht="56.85" customHeight="1" thickBot="1" x14ac:dyDescent="0.35">
      <c r="A9" s="97"/>
      <c r="B9" s="93"/>
      <c r="D9" s="282">
        <v>2022</v>
      </c>
      <c r="E9" s="120"/>
      <c r="F9" s="311"/>
      <c r="G9" s="312"/>
      <c r="H9" s="314"/>
    </row>
    <row r="10" spans="1:8" ht="18.600000000000001" thickBot="1" x14ac:dyDescent="0.4">
      <c r="A10" s="7" t="s">
        <v>0</v>
      </c>
      <c r="B10" s="8">
        <f>SUM(B5:B9)</f>
        <v>143184.07999999999</v>
      </c>
      <c r="C10" s="296"/>
      <c r="D10" s="121"/>
      <c r="E10" s="79">
        <f t="shared" ref="E10:G10" si="1">SUM(E5:E9)</f>
        <v>834253.63</v>
      </c>
      <c r="F10" s="81">
        <f t="shared" si="1"/>
        <v>943532.89999999991</v>
      </c>
      <c r="G10" s="80">
        <f t="shared" si="1"/>
        <v>1149712.67</v>
      </c>
      <c r="H10" s="82">
        <f>+H5+H6+H7-H8</f>
        <v>973581.02666666673</v>
      </c>
    </row>
    <row r="11" spans="1:8" thickBot="1" x14ac:dyDescent="0.35">
      <c r="A11" s="9" t="s">
        <v>224</v>
      </c>
      <c r="B11" s="123">
        <v>162087</v>
      </c>
      <c r="D11" s="83"/>
      <c r="E11" s="84"/>
      <c r="F11" s="86"/>
      <c r="G11" s="85"/>
    </row>
    <row r="13" spans="1:8" thickBot="1" x14ac:dyDescent="0.35">
      <c r="B13" s="284"/>
    </row>
  </sheetData>
  <mergeCells count="9">
    <mergeCell ref="A2:B2"/>
    <mergeCell ref="C1:C1048576"/>
    <mergeCell ref="A1:B1"/>
    <mergeCell ref="D3:G3"/>
    <mergeCell ref="H3:H4"/>
    <mergeCell ref="D1:H1"/>
    <mergeCell ref="D2:H2"/>
    <mergeCell ref="F8:G9"/>
    <mergeCell ref="H8:H9"/>
  </mergeCells>
  <pageMargins left="0.33333333333333331" right="0.20833333333333334" top="0.75" bottom="0.75" header="0.3" footer="0.3"/>
  <pageSetup paperSize="9" orientation="landscape" horizontalDpi="1200" verticalDpi="1200" r:id="rId1"/>
  <headerFooter>
    <oddHeader>&amp;C&amp;"-,Grassetto"&amp;12&amp;UCALCOLO CAPACITA' ASSUNZIONALE DECRETO 17 MARZO 2020
&amp;"-,Corsivo grassetto"&amp;A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7BD-7F8E-44F5-B159-FB5EC84FD70A}">
  <sheetPr>
    <tabColor theme="7" tint="0.59999389629810485"/>
  </sheetPr>
  <dimension ref="A1:L20"/>
  <sheetViews>
    <sheetView view="pageLayout" zoomScaleNormal="100" workbookViewId="0">
      <selection activeCell="A12" sqref="A12:L12"/>
    </sheetView>
  </sheetViews>
  <sheetFormatPr defaultRowHeight="14.4" x14ac:dyDescent="0.3"/>
  <cols>
    <col min="1" max="1" width="16.6640625" customWidth="1"/>
    <col min="2" max="2" width="11" customWidth="1"/>
    <col min="3" max="3" width="21.44140625" customWidth="1"/>
    <col min="4" max="4" width="9.44140625" bestFit="1" customWidth="1"/>
    <col min="5" max="6" width="9.33203125" bestFit="1" customWidth="1"/>
    <col min="7" max="7" width="9.44140625" bestFit="1" customWidth="1"/>
    <col min="8" max="8" width="9.33203125" bestFit="1" customWidth="1"/>
    <col min="9" max="10" width="10.5546875" bestFit="1" customWidth="1"/>
    <col min="11" max="11" width="9.33203125" bestFit="1" customWidth="1"/>
    <col min="12" max="12" width="9.44140625" bestFit="1" customWidth="1"/>
  </cols>
  <sheetData>
    <row r="1" spans="1:12" s="20" customFormat="1" ht="34.5" customHeight="1" x14ac:dyDescent="0.3">
      <c r="A1" s="19"/>
      <c r="B1" s="16" t="s">
        <v>41</v>
      </c>
      <c r="C1" s="17" t="s">
        <v>42</v>
      </c>
    </row>
    <row r="2" spans="1:12" s="18" customFormat="1" ht="24.9" customHeight="1" x14ac:dyDescent="0.3">
      <c r="A2" s="21" t="s">
        <v>40</v>
      </c>
      <c r="B2" s="22">
        <f>+'CAPACITA'' ASSUNZIONALE'!$B$2-1</f>
        <v>2021</v>
      </c>
      <c r="C2" s="98"/>
    </row>
    <row r="3" spans="1:12" s="18" customFormat="1" ht="24.9" customHeight="1" x14ac:dyDescent="0.3">
      <c r="A3" s="21" t="s">
        <v>40</v>
      </c>
      <c r="B3" s="22">
        <f>+'CAPACITA'' ASSUNZIONALE'!$B$2-2</f>
        <v>2020</v>
      </c>
      <c r="C3" s="98"/>
    </row>
    <row r="4" spans="1:12" s="18" customFormat="1" ht="24.9" customHeight="1" x14ac:dyDescent="0.3">
      <c r="A4" s="21" t="s">
        <v>40</v>
      </c>
      <c r="B4" s="22">
        <f>+'CAPACITA'' ASSUNZIONALE'!$B$2-3</f>
        <v>2019</v>
      </c>
      <c r="C4" s="98"/>
    </row>
    <row r="5" spans="1:12" s="18" customFormat="1" ht="24.9" customHeight="1" x14ac:dyDescent="0.3">
      <c r="A5" s="21" t="s">
        <v>40</v>
      </c>
      <c r="B5" s="22">
        <f>+'CAPACITA'' ASSUNZIONALE'!$B$2-4</f>
        <v>2018</v>
      </c>
      <c r="C5" s="98"/>
    </row>
    <row r="6" spans="1:12" s="18" customFormat="1" ht="24.9" customHeight="1" thickBot="1" x14ac:dyDescent="0.35">
      <c r="A6" s="23" t="s">
        <v>40</v>
      </c>
      <c r="B6" s="24">
        <f>+'CAPACITA'' ASSUNZIONALE'!$B$2-5</f>
        <v>2017</v>
      </c>
      <c r="C6" s="99">
        <v>0</v>
      </c>
    </row>
    <row r="7" spans="1:12" s="18" customFormat="1" ht="24.9" customHeight="1" thickBot="1" x14ac:dyDescent="0.35">
      <c r="A7" s="27" t="s">
        <v>0</v>
      </c>
      <c r="B7" s="25"/>
      <c r="C7" s="26">
        <f>SUM(C2:C6)</f>
        <v>0</v>
      </c>
    </row>
    <row r="10" spans="1:12" ht="23.4" thickBot="1" x14ac:dyDescent="0.35">
      <c r="A10" s="315" t="s">
        <v>104</v>
      </c>
      <c r="B10" s="316"/>
      <c r="C10" s="316"/>
      <c r="D10" s="316"/>
      <c r="E10" s="316"/>
      <c r="F10" s="316"/>
      <c r="G10" s="316"/>
      <c r="H10" s="316"/>
      <c r="I10" s="316"/>
      <c r="J10" s="316"/>
      <c r="K10" s="316"/>
      <c r="L10" s="317"/>
    </row>
    <row r="11" spans="1:12" ht="106.2" thickBot="1" x14ac:dyDescent="0.35">
      <c r="A11" s="152" t="s">
        <v>91</v>
      </c>
      <c r="B11" s="153" t="s">
        <v>92</v>
      </c>
      <c r="C11" s="153" t="s">
        <v>93</v>
      </c>
      <c r="D11" s="153" t="s">
        <v>94</v>
      </c>
      <c r="E11" s="153" t="s">
        <v>95</v>
      </c>
      <c r="F11" s="153" t="s">
        <v>96</v>
      </c>
      <c r="G11" s="153" t="s">
        <v>97</v>
      </c>
      <c r="H11" s="153" t="s">
        <v>98</v>
      </c>
      <c r="I11" s="154" t="s">
        <v>99</v>
      </c>
      <c r="J11" s="155" t="s">
        <v>100</v>
      </c>
      <c r="K11" s="156" t="s">
        <v>101</v>
      </c>
      <c r="L11" s="155" t="s">
        <v>102</v>
      </c>
    </row>
    <row r="12" spans="1:12" x14ac:dyDescent="0.3">
      <c r="A12" s="276"/>
      <c r="B12" s="277"/>
      <c r="C12" s="278"/>
      <c r="D12" s="278"/>
      <c r="E12" s="278"/>
      <c r="F12" s="278"/>
      <c r="G12" s="278"/>
      <c r="H12" s="278"/>
      <c r="I12" s="279"/>
      <c r="J12" s="279"/>
      <c r="K12" s="280"/>
      <c r="L12" s="279"/>
    </row>
    <row r="13" spans="1:12" x14ac:dyDescent="0.3">
      <c r="A13" s="161"/>
      <c r="B13" s="162"/>
      <c r="C13" s="163"/>
      <c r="D13" s="158"/>
      <c r="E13" s="158"/>
      <c r="F13" s="158"/>
      <c r="G13" s="158"/>
      <c r="H13" s="158"/>
      <c r="I13" s="159"/>
      <c r="J13" s="159"/>
      <c r="K13" s="160"/>
      <c r="L13" s="159"/>
    </row>
    <row r="14" spans="1:12" x14ac:dyDescent="0.3">
      <c r="A14" s="161"/>
      <c r="B14" s="164"/>
      <c r="C14" s="164"/>
      <c r="D14" s="164"/>
      <c r="E14" s="164"/>
      <c r="F14" s="164"/>
      <c r="G14" s="164"/>
      <c r="H14" s="164"/>
      <c r="I14" s="166"/>
      <c r="J14" s="166"/>
      <c r="K14" s="167"/>
      <c r="L14" s="168"/>
    </row>
    <row r="15" spans="1:12" x14ac:dyDescent="0.3">
      <c r="A15" s="161"/>
      <c r="B15" s="164"/>
      <c r="C15" s="164"/>
      <c r="D15" s="164"/>
      <c r="E15" s="164"/>
      <c r="F15" s="164"/>
      <c r="G15" s="164"/>
      <c r="H15" s="164"/>
      <c r="I15" s="166"/>
      <c r="J15" s="166"/>
      <c r="K15" s="167"/>
      <c r="L15" s="168"/>
    </row>
    <row r="16" spans="1:12" x14ac:dyDescent="0.3">
      <c r="A16" s="161"/>
      <c r="B16" s="164"/>
      <c r="C16" s="164"/>
      <c r="D16" s="164"/>
      <c r="E16" s="164"/>
      <c r="F16" s="164"/>
      <c r="G16" s="164"/>
      <c r="H16" s="164"/>
      <c r="I16" s="166"/>
      <c r="J16" s="166"/>
      <c r="K16" s="167"/>
      <c r="L16" s="168"/>
    </row>
    <row r="17" spans="1:12" x14ac:dyDescent="0.3">
      <c r="A17" s="161"/>
      <c r="B17" s="164"/>
      <c r="C17" s="164"/>
      <c r="D17" s="164"/>
      <c r="E17" s="164"/>
      <c r="F17" s="164"/>
      <c r="G17" s="164"/>
      <c r="H17" s="164"/>
      <c r="I17" s="166"/>
      <c r="J17" s="166"/>
      <c r="K17" s="167"/>
      <c r="L17" s="168"/>
    </row>
    <row r="18" spans="1:12" x14ac:dyDescent="0.3">
      <c r="A18" s="161"/>
      <c r="B18" s="164"/>
      <c r="C18" s="164"/>
      <c r="D18" s="164"/>
      <c r="E18" s="164"/>
      <c r="F18" s="164"/>
      <c r="G18" s="164"/>
      <c r="H18" s="164"/>
      <c r="I18" s="166"/>
      <c r="J18" s="166"/>
      <c r="K18" s="167"/>
      <c r="L18" s="168"/>
    </row>
    <row r="19" spans="1:12" x14ac:dyDescent="0.3">
      <c r="A19" s="318" t="s">
        <v>103</v>
      </c>
      <c r="B19" s="319"/>
      <c r="C19" s="169">
        <f>SUM(C12:C18)</f>
        <v>0</v>
      </c>
      <c r="D19" s="169">
        <f t="shared" ref="D19:I19" si="0">SUM(D12:D18)</f>
        <v>0</v>
      </c>
      <c r="E19" s="169">
        <f t="shared" si="0"/>
        <v>0</v>
      </c>
      <c r="F19" s="169">
        <f t="shared" si="0"/>
        <v>0</v>
      </c>
      <c r="G19" s="169">
        <f t="shared" si="0"/>
        <v>0</v>
      </c>
      <c r="H19" s="169">
        <f t="shared" si="0"/>
        <v>0</v>
      </c>
      <c r="I19" s="169">
        <f t="shared" si="0"/>
        <v>0</v>
      </c>
      <c r="J19" s="166"/>
      <c r="K19" s="167"/>
      <c r="L19" s="168"/>
    </row>
    <row r="20" spans="1:12" ht="15" thickBot="1" x14ac:dyDescent="0.35">
      <c r="A20" s="170"/>
      <c r="B20" s="171"/>
      <c r="C20" s="171"/>
      <c r="D20" s="171"/>
      <c r="E20" s="171"/>
      <c r="F20" s="171"/>
      <c r="G20" s="171"/>
      <c r="H20" s="171"/>
      <c r="I20" s="172"/>
      <c r="J20" s="173">
        <f xml:space="preserve"> J19</f>
        <v>0</v>
      </c>
      <c r="K20" s="171"/>
      <c r="L20" s="173">
        <f>SUM(L12:L19)</f>
        <v>0</v>
      </c>
    </row>
  </sheetData>
  <mergeCells count="2">
    <mergeCell ref="A10:L10"/>
    <mergeCell ref="A19:B19"/>
  </mergeCells>
  <pageMargins left="0.7" right="0.20833333333333334" top="0.75" bottom="0.75" header="0.3" footer="0.3"/>
  <pageSetup paperSize="9" orientation="landscape" horizontalDpi="1200" verticalDpi="1200" r:id="rId1"/>
  <headerFooter>
    <oddHeader>&amp;C&amp;"-,Grassetto"&amp;12&amp;UCALCOLO CAPACITA' ASSUNZIONALE DECRETO 17 MARZO 2020
&amp;"-,Corsivo grassetto"&amp;A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E24"/>
  <sheetViews>
    <sheetView view="pageLayout" topLeftCell="A23" zoomScaleNormal="100" workbookViewId="0">
      <selection activeCell="E16" sqref="E16"/>
    </sheetView>
  </sheetViews>
  <sheetFormatPr defaultRowHeight="14.4" x14ac:dyDescent="0.3"/>
  <cols>
    <col min="1" max="1" width="16.6640625" style="42" customWidth="1"/>
    <col min="2" max="2" width="18.88671875" style="42" customWidth="1"/>
    <col min="3" max="3" width="10.5546875" style="43" bestFit="1" customWidth="1"/>
    <col min="4" max="4" width="11.33203125" style="44" customWidth="1"/>
    <col min="5" max="5" width="12.6640625" style="42" customWidth="1"/>
    <col min="6" max="9" width="12.6640625" customWidth="1"/>
  </cols>
  <sheetData>
    <row r="1" spans="1:5" ht="39" customHeight="1" thickBot="1" x14ac:dyDescent="0.35">
      <c r="A1" s="320" t="s">
        <v>11</v>
      </c>
      <c r="B1" s="321"/>
      <c r="C1" s="321"/>
      <c r="D1" s="321"/>
      <c r="E1" s="56" t="s">
        <v>14</v>
      </c>
    </row>
    <row r="2" spans="1:5" ht="15.6" thickTop="1" thickBot="1" x14ac:dyDescent="0.35">
      <c r="A2" s="57" t="s">
        <v>9</v>
      </c>
      <c r="B2" s="58" t="s">
        <v>10</v>
      </c>
      <c r="C2" s="59"/>
      <c r="D2" s="60" t="s">
        <v>12</v>
      </c>
      <c r="E2" s="61"/>
    </row>
    <row r="3" spans="1:5" ht="15" thickTop="1" x14ac:dyDescent="0.3">
      <c r="A3" s="33">
        <v>0</v>
      </c>
      <c r="B3" s="33">
        <v>999</v>
      </c>
      <c r="C3" s="34" t="s">
        <v>13</v>
      </c>
      <c r="D3" s="35" t="s">
        <v>17</v>
      </c>
      <c r="E3" s="36">
        <v>0.29499999999999998</v>
      </c>
    </row>
    <row r="4" spans="1:5" x14ac:dyDescent="0.3">
      <c r="A4" s="33">
        <v>1000</v>
      </c>
      <c r="B4" s="33">
        <v>1999</v>
      </c>
      <c r="C4" s="34" t="s">
        <v>13</v>
      </c>
      <c r="D4" s="35" t="s">
        <v>18</v>
      </c>
      <c r="E4" s="36">
        <v>0.28599999999999998</v>
      </c>
    </row>
    <row r="5" spans="1:5" x14ac:dyDescent="0.3">
      <c r="A5" s="33">
        <v>2000</v>
      </c>
      <c r="B5" s="33">
        <v>2999</v>
      </c>
      <c r="C5" s="34" t="s">
        <v>13</v>
      </c>
      <c r="D5" s="35" t="s">
        <v>20</v>
      </c>
      <c r="E5" s="36">
        <v>0.27600000000000002</v>
      </c>
    </row>
    <row r="6" spans="1:5" x14ac:dyDescent="0.3">
      <c r="A6" s="33">
        <v>3000</v>
      </c>
      <c r="B6" s="33">
        <v>4999</v>
      </c>
      <c r="C6" s="34" t="s">
        <v>13</v>
      </c>
      <c r="D6" s="37" t="s">
        <v>21</v>
      </c>
      <c r="E6" s="36">
        <v>0.27200000000000002</v>
      </c>
    </row>
    <row r="7" spans="1:5" x14ac:dyDescent="0.3">
      <c r="A7" s="33">
        <v>5000</v>
      </c>
      <c r="B7" s="33">
        <v>9999</v>
      </c>
      <c r="C7" s="34" t="s">
        <v>13</v>
      </c>
      <c r="D7" s="35" t="s">
        <v>19</v>
      </c>
      <c r="E7" s="36">
        <v>0.26900000000000002</v>
      </c>
    </row>
    <row r="8" spans="1:5" x14ac:dyDescent="0.3">
      <c r="A8" s="33">
        <v>10000</v>
      </c>
      <c r="B8" s="33">
        <v>59999</v>
      </c>
      <c r="C8" s="34" t="s">
        <v>13</v>
      </c>
      <c r="D8" s="35" t="s">
        <v>22</v>
      </c>
      <c r="E8" s="36">
        <v>0.27</v>
      </c>
    </row>
    <row r="9" spans="1:5" x14ac:dyDescent="0.3">
      <c r="A9" s="33">
        <v>60000</v>
      </c>
      <c r="B9" s="33">
        <v>249999</v>
      </c>
      <c r="C9" s="34" t="s">
        <v>13</v>
      </c>
      <c r="D9" s="35" t="s">
        <v>23</v>
      </c>
      <c r="E9" s="36">
        <v>0.27600000000000002</v>
      </c>
    </row>
    <row r="10" spans="1:5" x14ac:dyDescent="0.3">
      <c r="A10" s="33">
        <v>250000</v>
      </c>
      <c r="B10" s="33">
        <v>1499999</v>
      </c>
      <c r="C10" s="34" t="s">
        <v>13</v>
      </c>
      <c r="D10" s="35" t="s">
        <v>24</v>
      </c>
      <c r="E10" s="36">
        <v>0.28799999999999998</v>
      </c>
    </row>
    <row r="11" spans="1:5" ht="15" thickBot="1" x14ac:dyDescent="0.35">
      <c r="A11" s="38">
        <v>1500000</v>
      </c>
      <c r="B11" s="38"/>
      <c r="C11" s="39" t="s">
        <v>13</v>
      </c>
      <c r="D11" s="40" t="s">
        <v>25</v>
      </c>
      <c r="E11" s="41">
        <v>0.253</v>
      </c>
    </row>
    <row r="12" spans="1:5" x14ac:dyDescent="0.3">
      <c r="A12" s="118" t="s">
        <v>62</v>
      </c>
    </row>
    <row r="13" spans="1:5" ht="15" thickBot="1" x14ac:dyDescent="0.35"/>
    <row r="14" spans="1:5" ht="37.200000000000003" thickTop="1" thickBot="1" x14ac:dyDescent="0.35">
      <c r="A14" s="322" t="s">
        <v>11</v>
      </c>
      <c r="B14" s="323"/>
      <c r="C14" s="323"/>
      <c r="D14" s="323"/>
      <c r="E14" s="63" t="s">
        <v>14</v>
      </c>
    </row>
    <row r="15" spans="1:5" ht="15.6" thickTop="1" thickBot="1" x14ac:dyDescent="0.35">
      <c r="A15" s="57" t="s">
        <v>12</v>
      </c>
      <c r="B15" s="57" t="s">
        <v>9</v>
      </c>
      <c r="C15" s="58" t="s">
        <v>10</v>
      </c>
      <c r="D15" s="62"/>
      <c r="E15" s="61"/>
    </row>
    <row r="16" spans="1:5" ht="15" thickTop="1" x14ac:dyDescent="0.3">
      <c r="A16" s="45" t="str">
        <f t="shared" ref="A16:A24" si="0">D3</f>
        <v>A</v>
      </c>
      <c r="B16" s="46">
        <f t="shared" ref="B16:C24" si="1">+A3</f>
        <v>0</v>
      </c>
      <c r="C16" s="47">
        <f t="shared" si="1"/>
        <v>999</v>
      </c>
      <c r="D16" s="48" t="s">
        <v>13</v>
      </c>
      <c r="E16" s="36">
        <f t="shared" ref="E16:E24" si="2">+E3</f>
        <v>0.29499999999999998</v>
      </c>
    </row>
    <row r="17" spans="1:5" x14ac:dyDescent="0.3">
      <c r="A17" s="49" t="str">
        <f t="shared" si="0"/>
        <v>B</v>
      </c>
      <c r="B17" s="33">
        <f t="shared" si="1"/>
        <v>1000</v>
      </c>
      <c r="C17" s="50">
        <f t="shared" si="1"/>
        <v>1999</v>
      </c>
      <c r="D17" s="51" t="s">
        <v>13</v>
      </c>
      <c r="E17" s="36">
        <f t="shared" si="2"/>
        <v>0.28599999999999998</v>
      </c>
    </row>
    <row r="18" spans="1:5" x14ac:dyDescent="0.3">
      <c r="A18" s="49" t="str">
        <f t="shared" si="0"/>
        <v>C</v>
      </c>
      <c r="B18" s="33">
        <f t="shared" si="1"/>
        <v>2000</v>
      </c>
      <c r="C18" s="50">
        <f t="shared" si="1"/>
        <v>2999</v>
      </c>
      <c r="D18" s="51" t="s">
        <v>13</v>
      </c>
      <c r="E18" s="36">
        <f t="shared" si="2"/>
        <v>0.27600000000000002</v>
      </c>
    </row>
    <row r="19" spans="1:5" x14ac:dyDescent="0.3">
      <c r="A19" s="52" t="str">
        <f t="shared" si="0"/>
        <v>D</v>
      </c>
      <c r="B19" s="33">
        <f t="shared" si="1"/>
        <v>3000</v>
      </c>
      <c r="C19" s="50">
        <f t="shared" si="1"/>
        <v>4999</v>
      </c>
      <c r="D19" s="51" t="s">
        <v>13</v>
      </c>
      <c r="E19" s="36">
        <f t="shared" si="2"/>
        <v>0.27200000000000002</v>
      </c>
    </row>
    <row r="20" spans="1:5" x14ac:dyDescent="0.3">
      <c r="A20" s="49" t="str">
        <f t="shared" si="0"/>
        <v>E</v>
      </c>
      <c r="B20" s="33">
        <f t="shared" si="1"/>
        <v>5000</v>
      </c>
      <c r="C20" s="50">
        <f t="shared" si="1"/>
        <v>9999</v>
      </c>
      <c r="D20" s="51" t="s">
        <v>13</v>
      </c>
      <c r="E20" s="36">
        <f t="shared" si="2"/>
        <v>0.26900000000000002</v>
      </c>
    </row>
    <row r="21" spans="1:5" x14ac:dyDescent="0.3">
      <c r="A21" s="49" t="str">
        <f t="shared" si="0"/>
        <v>F</v>
      </c>
      <c r="B21" s="33">
        <f t="shared" si="1"/>
        <v>10000</v>
      </c>
      <c r="C21" s="50">
        <f t="shared" si="1"/>
        <v>59999</v>
      </c>
      <c r="D21" s="51" t="s">
        <v>13</v>
      </c>
      <c r="E21" s="36">
        <f t="shared" si="2"/>
        <v>0.27</v>
      </c>
    </row>
    <row r="22" spans="1:5" x14ac:dyDescent="0.3">
      <c r="A22" s="49" t="str">
        <f t="shared" si="0"/>
        <v>G</v>
      </c>
      <c r="B22" s="33">
        <f t="shared" si="1"/>
        <v>60000</v>
      </c>
      <c r="C22" s="50">
        <f t="shared" si="1"/>
        <v>249999</v>
      </c>
      <c r="D22" s="51" t="s">
        <v>13</v>
      </c>
      <c r="E22" s="36">
        <f t="shared" si="2"/>
        <v>0.27600000000000002</v>
      </c>
    </row>
    <row r="23" spans="1:5" x14ac:dyDescent="0.3">
      <c r="A23" s="49" t="str">
        <f t="shared" si="0"/>
        <v>H</v>
      </c>
      <c r="B23" s="33">
        <f t="shared" si="1"/>
        <v>250000</v>
      </c>
      <c r="C23" s="50">
        <f t="shared" si="1"/>
        <v>1499999</v>
      </c>
      <c r="D23" s="51" t="s">
        <v>13</v>
      </c>
      <c r="E23" s="36">
        <f t="shared" si="2"/>
        <v>0.28799999999999998</v>
      </c>
    </row>
    <row r="24" spans="1:5" ht="15" thickBot="1" x14ac:dyDescent="0.35">
      <c r="A24" s="53" t="str">
        <f t="shared" si="0"/>
        <v>I</v>
      </c>
      <c r="B24" s="38">
        <f t="shared" si="1"/>
        <v>1500000</v>
      </c>
      <c r="C24" s="54">
        <f t="shared" si="1"/>
        <v>0</v>
      </c>
      <c r="D24" s="55" t="s">
        <v>13</v>
      </c>
      <c r="E24" s="41">
        <f t="shared" si="2"/>
        <v>0.253</v>
      </c>
    </row>
  </sheetData>
  <mergeCells count="2">
    <mergeCell ref="A1:D1"/>
    <mergeCell ref="A14:D14"/>
  </mergeCells>
  <pageMargins left="0.7" right="0.7"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4213-4AE3-4B0A-97D6-2F93C7ACF941}">
  <sheetPr>
    <tabColor theme="4" tint="-0.249977111117893"/>
  </sheetPr>
  <dimension ref="A1:J12"/>
  <sheetViews>
    <sheetView view="pageLayout" zoomScaleNormal="100" workbookViewId="0">
      <selection activeCell="G4" sqref="G4"/>
    </sheetView>
  </sheetViews>
  <sheetFormatPr defaultRowHeight="14.4" x14ac:dyDescent="0.3"/>
  <cols>
    <col min="1" max="1" width="6.88671875" customWidth="1"/>
    <col min="2" max="2" width="10.33203125" customWidth="1"/>
    <col min="3" max="3" width="10.5546875" bestFit="1" customWidth="1"/>
    <col min="4" max="4" width="7.88671875" customWidth="1"/>
    <col min="10" max="10" width="19.109375" customWidth="1"/>
  </cols>
  <sheetData>
    <row r="1" spans="1:10" ht="35.25" customHeight="1" thickBot="1" x14ac:dyDescent="0.35">
      <c r="A1" s="320" t="s">
        <v>35</v>
      </c>
      <c r="B1" s="321"/>
      <c r="C1" s="321"/>
      <c r="D1" s="321"/>
      <c r="E1" s="326">
        <v>2020</v>
      </c>
      <c r="F1" s="326">
        <v>2021</v>
      </c>
      <c r="G1" s="326">
        <v>2022</v>
      </c>
      <c r="H1" s="326">
        <v>2023</v>
      </c>
      <c r="I1" s="326">
        <v>2024</v>
      </c>
      <c r="J1" s="324" t="s">
        <v>46</v>
      </c>
    </row>
    <row r="2" spans="1:10" ht="15.6" thickTop="1" thickBot="1" x14ac:dyDescent="0.35">
      <c r="A2" s="60" t="s">
        <v>12</v>
      </c>
      <c r="B2" s="57" t="s">
        <v>9</v>
      </c>
      <c r="C2" s="58" t="s">
        <v>10</v>
      </c>
      <c r="D2" s="67"/>
      <c r="E2" s="327"/>
      <c r="F2" s="327"/>
      <c r="G2" s="327"/>
      <c r="H2" s="327"/>
      <c r="I2" s="327"/>
      <c r="J2" s="325"/>
    </row>
    <row r="3" spans="1:10" ht="15" thickTop="1" x14ac:dyDescent="0.3">
      <c r="A3" s="45" t="s">
        <v>17</v>
      </c>
      <c r="B3" s="46">
        <v>0</v>
      </c>
      <c r="C3" s="47">
        <v>999</v>
      </c>
      <c r="D3" s="64" t="s">
        <v>13</v>
      </c>
      <c r="E3" s="36">
        <v>0.23</v>
      </c>
      <c r="F3" s="36">
        <v>0.28999999999999998</v>
      </c>
      <c r="G3" s="36">
        <v>0.33</v>
      </c>
      <c r="H3" s="36">
        <v>0.34</v>
      </c>
      <c r="I3" s="36">
        <v>0.35</v>
      </c>
      <c r="J3" s="28">
        <v>0.33500000000000002</v>
      </c>
    </row>
    <row r="4" spans="1:10" x14ac:dyDescent="0.3">
      <c r="A4" s="49" t="s">
        <v>18</v>
      </c>
      <c r="B4" s="33">
        <v>1000</v>
      </c>
      <c r="C4" s="50">
        <v>1999</v>
      </c>
      <c r="D4" s="65" t="s">
        <v>13</v>
      </c>
      <c r="E4" s="36">
        <v>0.23</v>
      </c>
      <c r="F4" s="36">
        <v>0.28999999999999998</v>
      </c>
      <c r="G4" s="36">
        <v>0.33</v>
      </c>
      <c r="H4" s="36">
        <v>0.34</v>
      </c>
      <c r="I4" s="36">
        <v>0.35</v>
      </c>
      <c r="J4" s="28">
        <v>0.32600000000000001</v>
      </c>
    </row>
    <row r="5" spans="1:10" x14ac:dyDescent="0.3">
      <c r="A5" s="49" t="s">
        <v>20</v>
      </c>
      <c r="B5" s="33">
        <v>2000</v>
      </c>
      <c r="C5" s="50">
        <v>2999</v>
      </c>
      <c r="D5" s="65" t="s">
        <v>13</v>
      </c>
      <c r="E5" s="36">
        <v>0.2</v>
      </c>
      <c r="F5" s="36">
        <v>0.25</v>
      </c>
      <c r="G5" s="36">
        <v>0.28000000000000003</v>
      </c>
      <c r="H5" s="36">
        <v>0.28999999999999998</v>
      </c>
      <c r="I5" s="36">
        <v>0.3</v>
      </c>
      <c r="J5" s="28">
        <v>0.316</v>
      </c>
    </row>
    <row r="6" spans="1:10" x14ac:dyDescent="0.3">
      <c r="A6" s="52" t="s">
        <v>21</v>
      </c>
      <c r="B6" s="33">
        <v>3000</v>
      </c>
      <c r="C6" s="50">
        <v>4999</v>
      </c>
      <c r="D6" s="65" t="s">
        <v>13</v>
      </c>
      <c r="E6" s="36">
        <v>0.19</v>
      </c>
      <c r="F6" s="36">
        <v>0.24</v>
      </c>
      <c r="G6" s="36">
        <v>0.26</v>
      </c>
      <c r="H6" s="36">
        <v>0.27</v>
      </c>
      <c r="I6" s="36">
        <v>0.28000000000000003</v>
      </c>
      <c r="J6" s="28">
        <v>0.312</v>
      </c>
    </row>
    <row r="7" spans="1:10" x14ac:dyDescent="0.3">
      <c r="A7" s="49" t="s">
        <v>19</v>
      </c>
      <c r="B7" s="33">
        <v>5000</v>
      </c>
      <c r="C7" s="50">
        <v>9999</v>
      </c>
      <c r="D7" s="65" t="s">
        <v>13</v>
      </c>
      <c r="E7" s="36">
        <v>0.17</v>
      </c>
      <c r="F7" s="36">
        <v>0.21</v>
      </c>
      <c r="G7" s="36">
        <v>0.24</v>
      </c>
      <c r="H7" s="36">
        <v>0.25</v>
      </c>
      <c r="I7" s="36">
        <v>0.26</v>
      </c>
      <c r="J7" s="28">
        <v>0.309</v>
      </c>
    </row>
    <row r="8" spans="1:10" x14ac:dyDescent="0.3">
      <c r="A8" s="49" t="s">
        <v>22</v>
      </c>
      <c r="B8" s="33">
        <v>10000</v>
      </c>
      <c r="C8" s="50">
        <v>59999</v>
      </c>
      <c r="D8" s="65" t="s">
        <v>13</v>
      </c>
      <c r="E8" s="36">
        <v>0.09</v>
      </c>
      <c r="F8" s="36">
        <v>0.16</v>
      </c>
      <c r="G8" s="36">
        <v>0.19</v>
      </c>
      <c r="H8" s="36">
        <v>0.21</v>
      </c>
      <c r="I8" s="36">
        <v>0.22</v>
      </c>
      <c r="J8" s="28">
        <v>0.31</v>
      </c>
    </row>
    <row r="9" spans="1:10" x14ac:dyDescent="0.3">
      <c r="A9" s="49" t="s">
        <v>23</v>
      </c>
      <c r="B9" s="33">
        <v>60000</v>
      </c>
      <c r="C9" s="50">
        <v>249999</v>
      </c>
      <c r="D9" s="65" t="s">
        <v>13</v>
      </c>
      <c r="E9" s="36">
        <v>7.0000000000000007E-2</v>
      </c>
      <c r="F9" s="36">
        <v>0.12</v>
      </c>
      <c r="G9" s="36">
        <v>0.14000000000000001</v>
      </c>
      <c r="H9" s="36">
        <v>0.15</v>
      </c>
      <c r="I9" s="36">
        <v>0.16</v>
      </c>
      <c r="J9" s="28">
        <v>0.316</v>
      </c>
    </row>
    <row r="10" spans="1:10" x14ac:dyDescent="0.3">
      <c r="A10" s="49" t="s">
        <v>24</v>
      </c>
      <c r="B10" s="33">
        <v>250000</v>
      </c>
      <c r="C10" s="50">
        <v>1499999</v>
      </c>
      <c r="D10" s="65" t="s">
        <v>13</v>
      </c>
      <c r="E10" s="36">
        <v>0.03</v>
      </c>
      <c r="F10" s="36">
        <v>0.06</v>
      </c>
      <c r="G10" s="36">
        <v>0.08</v>
      </c>
      <c r="H10" s="36">
        <v>0.09</v>
      </c>
      <c r="I10" s="36">
        <v>0.1</v>
      </c>
      <c r="J10" s="28">
        <v>0.32800000000000001</v>
      </c>
    </row>
    <row r="11" spans="1:10" ht="15" thickBot="1" x14ac:dyDescent="0.35">
      <c r="A11" s="53" t="s">
        <v>25</v>
      </c>
      <c r="B11" s="38">
        <v>1500000</v>
      </c>
      <c r="C11" s="54">
        <v>0</v>
      </c>
      <c r="D11" s="66" t="s">
        <v>13</v>
      </c>
      <c r="E11" s="41">
        <v>1.4999999999999999E-2</v>
      </c>
      <c r="F11" s="41">
        <v>0.03</v>
      </c>
      <c r="G11" s="41">
        <v>0.04</v>
      </c>
      <c r="H11" s="41">
        <v>4.4999999999999998E-2</v>
      </c>
      <c r="I11" s="41">
        <v>0.05</v>
      </c>
      <c r="J11" s="29">
        <v>0.29299999999999998</v>
      </c>
    </row>
    <row r="12" spans="1:10" ht="15" customHeight="1" thickBot="1" x14ac:dyDescent="0.35">
      <c r="A12" s="116" t="s">
        <v>61</v>
      </c>
      <c r="J12" s="117" t="s">
        <v>60</v>
      </c>
    </row>
  </sheetData>
  <mergeCells count="7">
    <mergeCell ref="J1:J2"/>
    <mergeCell ref="A1:D1"/>
    <mergeCell ref="E1:E2"/>
    <mergeCell ref="F1:F2"/>
    <mergeCell ref="G1:G2"/>
    <mergeCell ref="H1:H2"/>
    <mergeCell ref="I1:I2"/>
  </mergeCells>
  <pageMargins left="0.25" right="9.375E-2"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8E34-A1DC-4FD1-9EE4-D72AD9C02E3E}">
  <dimension ref="A1:I24"/>
  <sheetViews>
    <sheetView view="pageLayout" topLeftCell="A7" zoomScaleNormal="100" workbookViewId="0">
      <selection activeCell="E5" sqref="E5"/>
    </sheetView>
  </sheetViews>
  <sheetFormatPr defaultRowHeight="13.8" x14ac:dyDescent="0.25"/>
  <cols>
    <col min="1" max="1" width="31.5546875" style="151" customWidth="1"/>
    <col min="2" max="7" width="14.6640625" style="125" customWidth="1"/>
    <col min="8" max="10" width="9.6640625" style="125" customWidth="1"/>
    <col min="11" max="256" width="9.109375" style="125"/>
    <col min="257" max="257" width="37.109375" style="125" customWidth="1"/>
    <col min="258" max="260" width="9.6640625" style="125" customWidth="1"/>
    <col min="261" max="261" width="12.44140625" style="125" customWidth="1"/>
    <col min="262" max="263" width="11.88671875" style="125" customWidth="1"/>
    <col min="264" max="266" width="9.6640625" style="125" customWidth="1"/>
    <col min="267" max="512" width="9.109375" style="125"/>
    <col min="513" max="513" width="37.109375" style="125" customWidth="1"/>
    <col min="514" max="516" width="9.6640625" style="125" customWidth="1"/>
    <col min="517" max="517" width="12.44140625" style="125" customWidth="1"/>
    <col min="518" max="519" width="11.88671875" style="125" customWidth="1"/>
    <col min="520" max="522" width="9.6640625" style="125" customWidth="1"/>
    <col min="523" max="768" width="9.109375" style="125"/>
    <col min="769" max="769" width="37.109375" style="125" customWidth="1"/>
    <col min="770" max="772" width="9.6640625" style="125" customWidth="1"/>
    <col min="773" max="773" width="12.44140625" style="125" customWidth="1"/>
    <col min="774" max="775" width="11.88671875" style="125" customWidth="1"/>
    <col min="776" max="778" width="9.6640625" style="125" customWidth="1"/>
    <col min="779" max="1024" width="9.109375" style="125"/>
    <col min="1025" max="1025" width="37.109375" style="125" customWidth="1"/>
    <col min="1026" max="1028" width="9.6640625" style="125" customWidth="1"/>
    <col min="1029" max="1029" width="12.44140625" style="125" customWidth="1"/>
    <col min="1030" max="1031" width="11.88671875" style="125" customWidth="1"/>
    <col min="1032" max="1034" width="9.6640625" style="125" customWidth="1"/>
    <col min="1035" max="1280" width="9.109375" style="125"/>
    <col min="1281" max="1281" width="37.109375" style="125" customWidth="1"/>
    <col min="1282" max="1284" width="9.6640625" style="125" customWidth="1"/>
    <col min="1285" max="1285" width="12.44140625" style="125" customWidth="1"/>
    <col min="1286" max="1287" width="11.88671875" style="125" customWidth="1"/>
    <col min="1288" max="1290" width="9.6640625" style="125" customWidth="1"/>
    <col min="1291" max="1536" width="9.109375" style="125"/>
    <col min="1537" max="1537" width="37.109375" style="125" customWidth="1"/>
    <col min="1538" max="1540" width="9.6640625" style="125" customWidth="1"/>
    <col min="1541" max="1541" width="12.44140625" style="125" customWidth="1"/>
    <col min="1542" max="1543" width="11.88671875" style="125" customWidth="1"/>
    <col min="1544" max="1546" width="9.6640625" style="125" customWidth="1"/>
    <col min="1547" max="1792" width="9.109375" style="125"/>
    <col min="1793" max="1793" width="37.109375" style="125" customWidth="1"/>
    <col min="1794" max="1796" width="9.6640625" style="125" customWidth="1"/>
    <col min="1797" max="1797" width="12.44140625" style="125" customWidth="1"/>
    <col min="1798" max="1799" width="11.88671875" style="125" customWidth="1"/>
    <col min="1800" max="1802" width="9.6640625" style="125" customWidth="1"/>
    <col min="1803" max="2048" width="9.109375" style="125"/>
    <col min="2049" max="2049" width="37.109375" style="125" customWidth="1"/>
    <col min="2050" max="2052" width="9.6640625" style="125" customWidth="1"/>
    <col min="2053" max="2053" width="12.44140625" style="125" customWidth="1"/>
    <col min="2054" max="2055" width="11.88671875" style="125" customWidth="1"/>
    <col min="2056" max="2058" width="9.6640625" style="125" customWidth="1"/>
    <col min="2059" max="2304" width="9.109375" style="125"/>
    <col min="2305" max="2305" width="37.109375" style="125" customWidth="1"/>
    <col min="2306" max="2308" width="9.6640625" style="125" customWidth="1"/>
    <col min="2309" max="2309" width="12.44140625" style="125" customWidth="1"/>
    <col min="2310" max="2311" width="11.88671875" style="125" customWidth="1"/>
    <col min="2312" max="2314" width="9.6640625" style="125" customWidth="1"/>
    <col min="2315" max="2560" width="9.109375" style="125"/>
    <col min="2561" max="2561" width="37.109375" style="125" customWidth="1"/>
    <col min="2562" max="2564" width="9.6640625" style="125" customWidth="1"/>
    <col min="2565" max="2565" width="12.44140625" style="125" customWidth="1"/>
    <col min="2566" max="2567" width="11.88671875" style="125" customWidth="1"/>
    <col min="2568" max="2570" width="9.6640625" style="125" customWidth="1"/>
    <col min="2571" max="2816" width="9.109375" style="125"/>
    <col min="2817" max="2817" width="37.109375" style="125" customWidth="1"/>
    <col min="2818" max="2820" width="9.6640625" style="125" customWidth="1"/>
    <col min="2821" max="2821" width="12.44140625" style="125" customWidth="1"/>
    <col min="2822" max="2823" width="11.88671875" style="125" customWidth="1"/>
    <col min="2824" max="2826" width="9.6640625" style="125" customWidth="1"/>
    <col min="2827" max="3072" width="9.109375" style="125"/>
    <col min="3073" max="3073" width="37.109375" style="125" customWidth="1"/>
    <col min="3074" max="3076" width="9.6640625" style="125" customWidth="1"/>
    <col min="3077" max="3077" width="12.44140625" style="125" customWidth="1"/>
    <col min="3078" max="3079" width="11.88671875" style="125" customWidth="1"/>
    <col min="3080" max="3082" width="9.6640625" style="125" customWidth="1"/>
    <col min="3083" max="3328" width="9.109375" style="125"/>
    <col min="3329" max="3329" width="37.109375" style="125" customWidth="1"/>
    <col min="3330" max="3332" width="9.6640625" style="125" customWidth="1"/>
    <col min="3333" max="3333" width="12.44140625" style="125" customWidth="1"/>
    <col min="3334" max="3335" width="11.88671875" style="125" customWidth="1"/>
    <col min="3336" max="3338" width="9.6640625" style="125" customWidth="1"/>
    <col min="3339" max="3584" width="9.109375" style="125"/>
    <col min="3585" max="3585" width="37.109375" style="125" customWidth="1"/>
    <col min="3586" max="3588" width="9.6640625" style="125" customWidth="1"/>
    <col min="3589" max="3589" width="12.44140625" style="125" customWidth="1"/>
    <col min="3590" max="3591" width="11.88671875" style="125" customWidth="1"/>
    <col min="3592" max="3594" width="9.6640625" style="125" customWidth="1"/>
    <col min="3595" max="3840" width="9.109375" style="125"/>
    <col min="3841" max="3841" width="37.109375" style="125" customWidth="1"/>
    <col min="3842" max="3844" width="9.6640625" style="125" customWidth="1"/>
    <col min="3845" max="3845" width="12.44140625" style="125" customWidth="1"/>
    <col min="3846" max="3847" width="11.88671875" style="125" customWidth="1"/>
    <col min="3848" max="3850" width="9.6640625" style="125" customWidth="1"/>
    <col min="3851" max="4096" width="9.109375" style="125"/>
    <col min="4097" max="4097" width="37.109375" style="125" customWidth="1"/>
    <col min="4098" max="4100" width="9.6640625" style="125" customWidth="1"/>
    <col min="4101" max="4101" width="12.44140625" style="125" customWidth="1"/>
    <col min="4102" max="4103" width="11.88671875" style="125" customWidth="1"/>
    <col min="4104" max="4106" width="9.6640625" style="125" customWidth="1"/>
    <col min="4107" max="4352" width="9.109375" style="125"/>
    <col min="4353" max="4353" width="37.109375" style="125" customWidth="1"/>
    <col min="4354" max="4356" width="9.6640625" style="125" customWidth="1"/>
    <col min="4357" max="4357" width="12.44140625" style="125" customWidth="1"/>
    <col min="4358" max="4359" width="11.88671875" style="125" customWidth="1"/>
    <col min="4360" max="4362" width="9.6640625" style="125" customWidth="1"/>
    <col min="4363" max="4608" width="9.109375" style="125"/>
    <col min="4609" max="4609" width="37.109375" style="125" customWidth="1"/>
    <col min="4610" max="4612" width="9.6640625" style="125" customWidth="1"/>
    <col min="4613" max="4613" width="12.44140625" style="125" customWidth="1"/>
    <col min="4614" max="4615" width="11.88671875" style="125" customWidth="1"/>
    <col min="4616" max="4618" width="9.6640625" style="125" customWidth="1"/>
    <col min="4619" max="4864" width="9.109375" style="125"/>
    <col min="4865" max="4865" width="37.109375" style="125" customWidth="1"/>
    <col min="4866" max="4868" width="9.6640625" style="125" customWidth="1"/>
    <col min="4869" max="4869" width="12.44140625" style="125" customWidth="1"/>
    <col min="4870" max="4871" width="11.88671875" style="125" customWidth="1"/>
    <col min="4872" max="4874" width="9.6640625" style="125" customWidth="1"/>
    <col min="4875" max="5120" width="9.109375" style="125"/>
    <col min="5121" max="5121" width="37.109375" style="125" customWidth="1"/>
    <col min="5122" max="5124" width="9.6640625" style="125" customWidth="1"/>
    <col min="5125" max="5125" width="12.44140625" style="125" customWidth="1"/>
    <col min="5126" max="5127" width="11.88671875" style="125" customWidth="1"/>
    <col min="5128" max="5130" width="9.6640625" style="125" customWidth="1"/>
    <col min="5131" max="5376" width="9.109375" style="125"/>
    <col min="5377" max="5377" width="37.109375" style="125" customWidth="1"/>
    <col min="5378" max="5380" width="9.6640625" style="125" customWidth="1"/>
    <col min="5381" max="5381" width="12.44140625" style="125" customWidth="1"/>
    <col min="5382" max="5383" width="11.88671875" style="125" customWidth="1"/>
    <col min="5384" max="5386" width="9.6640625" style="125" customWidth="1"/>
    <col min="5387" max="5632" width="9.109375" style="125"/>
    <col min="5633" max="5633" width="37.109375" style="125" customWidth="1"/>
    <col min="5634" max="5636" width="9.6640625" style="125" customWidth="1"/>
    <col min="5637" max="5637" width="12.44140625" style="125" customWidth="1"/>
    <col min="5638" max="5639" width="11.88671875" style="125" customWidth="1"/>
    <col min="5640" max="5642" width="9.6640625" style="125" customWidth="1"/>
    <col min="5643" max="5888" width="9.109375" style="125"/>
    <col min="5889" max="5889" width="37.109375" style="125" customWidth="1"/>
    <col min="5890" max="5892" width="9.6640625" style="125" customWidth="1"/>
    <col min="5893" max="5893" width="12.44140625" style="125" customWidth="1"/>
    <col min="5894" max="5895" width="11.88671875" style="125" customWidth="1"/>
    <col min="5896" max="5898" width="9.6640625" style="125" customWidth="1"/>
    <col min="5899" max="6144" width="9.109375" style="125"/>
    <col min="6145" max="6145" width="37.109375" style="125" customWidth="1"/>
    <col min="6146" max="6148" width="9.6640625" style="125" customWidth="1"/>
    <col min="6149" max="6149" width="12.44140625" style="125" customWidth="1"/>
    <col min="6150" max="6151" width="11.88671875" style="125" customWidth="1"/>
    <col min="6152" max="6154" width="9.6640625" style="125" customWidth="1"/>
    <col min="6155" max="6400" width="9.109375" style="125"/>
    <col min="6401" max="6401" width="37.109375" style="125" customWidth="1"/>
    <col min="6402" max="6404" width="9.6640625" style="125" customWidth="1"/>
    <col min="6405" max="6405" width="12.44140625" style="125" customWidth="1"/>
    <col min="6406" max="6407" width="11.88671875" style="125" customWidth="1"/>
    <col min="6408" max="6410" width="9.6640625" style="125" customWidth="1"/>
    <col min="6411" max="6656" width="9.109375" style="125"/>
    <col min="6657" max="6657" width="37.109375" style="125" customWidth="1"/>
    <col min="6658" max="6660" width="9.6640625" style="125" customWidth="1"/>
    <col min="6661" max="6661" width="12.44140625" style="125" customWidth="1"/>
    <col min="6662" max="6663" width="11.88671875" style="125" customWidth="1"/>
    <col min="6664" max="6666" width="9.6640625" style="125" customWidth="1"/>
    <col min="6667" max="6912" width="9.109375" style="125"/>
    <col min="6913" max="6913" width="37.109375" style="125" customWidth="1"/>
    <col min="6914" max="6916" width="9.6640625" style="125" customWidth="1"/>
    <col min="6917" max="6917" width="12.44140625" style="125" customWidth="1"/>
    <col min="6918" max="6919" width="11.88671875" style="125" customWidth="1"/>
    <col min="6920" max="6922" width="9.6640625" style="125" customWidth="1"/>
    <col min="6923" max="7168" width="9.109375" style="125"/>
    <col min="7169" max="7169" width="37.109375" style="125" customWidth="1"/>
    <col min="7170" max="7172" width="9.6640625" style="125" customWidth="1"/>
    <col min="7173" max="7173" width="12.44140625" style="125" customWidth="1"/>
    <col min="7174" max="7175" width="11.88671875" style="125" customWidth="1"/>
    <col min="7176" max="7178" width="9.6640625" style="125" customWidth="1"/>
    <col min="7179" max="7424" width="9.109375" style="125"/>
    <col min="7425" max="7425" width="37.109375" style="125" customWidth="1"/>
    <col min="7426" max="7428" width="9.6640625" style="125" customWidth="1"/>
    <col min="7429" max="7429" width="12.44140625" style="125" customWidth="1"/>
    <col min="7430" max="7431" width="11.88671875" style="125" customWidth="1"/>
    <col min="7432" max="7434" width="9.6640625" style="125" customWidth="1"/>
    <col min="7435" max="7680" width="9.109375" style="125"/>
    <col min="7681" max="7681" width="37.109375" style="125" customWidth="1"/>
    <col min="7682" max="7684" width="9.6640625" style="125" customWidth="1"/>
    <col min="7685" max="7685" width="12.44140625" style="125" customWidth="1"/>
    <col min="7686" max="7687" width="11.88671875" style="125" customWidth="1"/>
    <col min="7688" max="7690" width="9.6640625" style="125" customWidth="1"/>
    <col min="7691" max="7936" width="9.109375" style="125"/>
    <col min="7937" max="7937" width="37.109375" style="125" customWidth="1"/>
    <col min="7938" max="7940" width="9.6640625" style="125" customWidth="1"/>
    <col min="7941" max="7941" width="12.44140625" style="125" customWidth="1"/>
    <col min="7942" max="7943" width="11.88671875" style="125" customWidth="1"/>
    <col min="7944" max="7946" width="9.6640625" style="125" customWidth="1"/>
    <col min="7947" max="8192" width="9.109375" style="125"/>
    <col min="8193" max="8193" width="37.109375" style="125" customWidth="1"/>
    <col min="8194" max="8196" width="9.6640625" style="125" customWidth="1"/>
    <col min="8197" max="8197" width="12.44140625" style="125" customWidth="1"/>
    <col min="8198" max="8199" width="11.88671875" style="125" customWidth="1"/>
    <col min="8200" max="8202" width="9.6640625" style="125" customWidth="1"/>
    <col min="8203" max="8448" width="9.109375" style="125"/>
    <col min="8449" max="8449" width="37.109375" style="125" customWidth="1"/>
    <col min="8450" max="8452" width="9.6640625" style="125" customWidth="1"/>
    <col min="8453" max="8453" width="12.44140625" style="125" customWidth="1"/>
    <col min="8454" max="8455" width="11.88671875" style="125" customWidth="1"/>
    <col min="8456" max="8458" width="9.6640625" style="125" customWidth="1"/>
    <col min="8459" max="8704" width="9.109375" style="125"/>
    <col min="8705" max="8705" width="37.109375" style="125" customWidth="1"/>
    <col min="8706" max="8708" width="9.6640625" style="125" customWidth="1"/>
    <col min="8709" max="8709" width="12.44140625" style="125" customWidth="1"/>
    <col min="8710" max="8711" width="11.88671875" style="125" customWidth="1"/>
    <col min="8712" max="8714" width="9.6640625" style="125" customWidth="1"/>
    <col min="8715" max="8960" width="9.109375" style="125"/>
    <col min="8961" max="8961" width="37.109375" style="125" customWidth="1"/>
    <col min="8962" max="8964" width="9.6640625" style="125" customWidth="1"/>
    <col min="8965" max="8965" width="12.44140625" style="125" customWidth="1"/>
    <col min="8966" max="8967" width="11.88671875" style="125" customWidth="1"/>
    <col min="8968" max="8970" width="9.6640625" style="125" customWidth="1"/>
    <col min="8971" max="9216" width="9.109375" style="125"/>
    <col min="9217" max="9217" width="37.109375" style="125" customWidth="1"/>
    <col min="9218" max="9220" width="9.6640625" style="125" customWidth="1"/>
    <col min="9221" max="9221" width="12.44140625" style="125" customWidth="1"/>
    <col min="9222" max="9223" width="11.88671875" style="125" customWidth="1"/>
    <col min="9224" max="9226" width="9.6640625" style="125" customWidth="1"/>
    <col min="9227" max="9472" width="9.109375" style="125"/>
    <col min="9473" max="9473" width="37.109375" style="125" customWidth="1"/>
    <col min="9474" max="9476" width="9.6640625" style="125" customWidth="1"/>
    <col min="9477" max="9477" width="12.44140625" style="125" customWidth="1"/>
    <col min="9478" max="9479" width="11.88671875" style="125" customWidth="1"/>
    <col min="9480" max="9482" width="9.6640625" style="125" customWidth="1"/>
    <col min="9483" max="9728" width="9.109375" style="125"/>
    <col min="9729" max="9729" width="37.109375" style="125" customWidth="1"/>
    <col min="9730" max="9732" width="9.6640625" style="125" customWidth="1"/>
    <col min="9733" max="9733" width="12.44140625" style="125" customWidth="1"/>
    <col min="9734" max="9735" width="11.88671875" style="125" customWidth="1"/>
    <col min="9736" max="9738" width="9.6640625" style="125" customWidth="1"/>
    <col min="9739" max="9984" width="9.109375" style="125"/>
    <col min="9985" max="9985" width="37.109375" style="125" customWidth="1"/>
    <col min="9986" max="9988" width="9.6640625" style="125" customWidth="1"/>
    <col min="9989" max="9989" width="12.44140625" style="125" customWidth="1"/>
    <col min="9990" max="9991" width="11.88671875" style="125" customWidth="1"/>
    <col min="9992" max="9994" width="9.6640625" style="125" customWidth="1"/>
    <col min="9995" max="10240" width="9.109375" style="125"/>
    <col min="10241" max="10241" width="37.109375" style="125" customWidth="1"/>
    <col min="10242" max="10244" width="9.6640625" style="125" customWidth="1"/>
    <col min="10245" max="10245" width="12.44140625" style="125" customWidth="1"/>
    <col min="10246" max="10247" width="11.88671875" style="125" customWidth="1"/>
    <col min="10248" max="10250" width="9.6640625" style="125" customWidth="1"/>
    <col min="10251" max="10496" width="9.109375" style="125"/>
    <col min="10497" max="10497" width="37.109375" style="125" customWidth="1"/>
    <col min="10498" max="10500" width="9.6640625" style="125" customWidth="1"/>
    <col min="10501" max="10501" width="12.44140625" style="125" customWidth="1"/>
    <col min="10502" max="10503" width="11.88671875" style="125" customWidth="1"/>
    <col min="10504" max="10506" width="9.6640625" style="125" customWidth="1"/>
    <col min="10507" max="10752" width="9.109375" style="125"/>
    <col min="10753" max="10753" width="37.109375" style="125" customWidth="1"/>
    <col min="10754" max="10756" width="9.6640625" style="125" customWidth="1"/>
    <col min="10757" max="10757" width="12.44140625" style="125" customWidth="1"/>
    <col min="10758" max="10759" width="11.88671875" style="125" customWidth="1"/>
    <col min="10760" max="10762" width="9.6640625" style="125" customWidth="1"/>
    <col min="10763" max="11008" width="9.109375" style="125"/>
    <col min="11009" max="11009" width="37.109375" style="125" customWidth="1"/>
    <col min="11010" max="11012" width="9.6640625" style="125" customWidth="1"/>
    <col min="11013" max="11013" width="12.44140625" style="125" customWidth="1"/>
    <col min="11014" max="11015" width="11.88671875" style="125" customWidth="1"/>
    <col min="11016" max="11018" width="9.6640625" style="125" customWidth="1"/>
    <col min="11019" max="11264" width="9.109375" style="125"/>
    <col min="11265" max="11265" width="37.109375" style="125" customWidth="1"/>
    <col min="11266" max="11268" width="9.6640625" style="125" customWidth="1"/>
    <col min="11269" max="11269" width="12.44140625" style="125" customWidth="1"/>
    <col min="11270" max="11271" width="11.88671875" style="125" customWidth="1"/>
    <col min="11272" max="11274" width="9.6640625" style="125" customWidth="1"/>
    <col min="11275" max="11520" width="9.109375" style="125"/>
    <col min="11521" max="11521" width="37.109375" style="125" customWidth="1"/>
    <col min="11522" max="11524" width="9.6640625" style="125" customWidth="1"/>
    <col min="11525" max="11525" width="12.44140625" style="125" customWidth="1"/>
    <col min="11526" max="11527" width="11.88671875" style="125" customWidth="1"/>
    <col min="11528" max="11530" width="9.6640625" style="125" customWidth="1"/>
    <col min="11531" max="11776" width="9.109375" style="125"/>
    <col min="11777" max="11777" width="37.109375" style="125" customWidth="1"/>
    <col min="11778" max="11780" width="9.6640625" style="125" customWidth="1"/>
    <col min="11781" max="11781" width="12.44140625" style="125" customWidth="1"/>
    <col min="11782" max="11783" width="11.88671875" style="125" customWidth="1"/>
    <col min="11784" max="11786" width="9.6640625" style="125" customWidth="1"/>
    <col min="11787" max="12032" width="9.109375" style="125"/>
    <col min="12033" max="12033" width="37.109375" style="125" customWidth="1"/>
    <col min="12034" max="12036" width="9.6640625" style="125" customWidth="1"/>
    <col min="12037" max="12037" width="12.44140625" style="125" customWidth="1"/>
    <col min="12038" max="12039" width="11.88671875" style="125" customWidth="1"/>
    <col min="12040" max="12042" width="9.6640625" style="125" customWidth="1"/>
    <col min="12043" max="12288" width="9.109375" style="125"/>
    <col min="12289" max="12289" width="37.109375" style="125" customWidth="1"/>
    <col min="12290" max="12292" width="9.6640625" style="125" customWidth="1"/>
    <col min="12293" max="12293" width="12.44140625" style="125" customWidth="1"/>
    <col min="12294" max="12295" width="11.88671875" style="125" customWidth="1"/>
    <col min="12296" max="12298" width="9.6640625" style="125" customWidth="1"/>
    <col min="12299" max="12544" width="9.109375" style="125"/>
    <col min="12545" max="12545" width="37.109375" style="125" customWidth="1"/>
    <col min="12546" max="12548" width="9.6640625" style="125" customWidth="1"/>
    <col min="12549" max="12549" width="12.44140625" style="125" customWidth="1"/>
    <col min="12550" max="12551" width="11.88671875" style="125" customWidth="1"/>
    <col min="12552" max="12554" width="9.6640625" style="125" customWidth="1"/>
    <col min="12555" max="12800" width="9.109375" style="125"/>
    <col min="12801" max="12801" width="37.109375" style="125" customWidth="1"/>
    <col min="12802" max="12804" width="9.6640625" style="125" customWidth="1"/>
    <col min="12805" max="12805" width="12.44140625" style="125" customWidth="1"/>
    <col min="12806" max="12807" width="11.88671875" style="125" customWidth="1"/>
    <col min="12808" max="12810" width="9.6640625" style="125" customWidth="1"/>
    <col min="12811" max="13056" width="9.109375" style="125"/>
    <col min="13057" max="13057" width="37.109375" style="125" customWidth="1"/>
    <col min="13058" max="13060" width="9.6640625" style="125" customWidth="1"/>
    <col min="13061" max="13061" width="12.44140625" style="125" customWidth="1"/>
    <col min="13062" max="13063" width="11.88671875" style="125" customWidth="1"/>
    <col min="13064" max="13066" width="9.6640625" style="125" customWidth="1"/>
    <col min="13067" max="13312" width="9.109375" style="125"/>
    <col min="13313" max="13313" width="37.109375" style="125" customWidth="1"/>
    <col min="13314" max="13316" width="9.6640625" style="125" customWidth="1"/>
    <col min="13317" max="13317" width="12.44140625" style="125" customWidth="1"/>
    <col min="13318" max="13319" width="11.88671875" style="125" customWidth="1"/>
    <col min="13320" max="13322" width="9.6640625" style="125" customWidth="1"/>
    <col min="13323" max="13568" width="9.109375" style="125"/>
    <col min="13569" max="13569" width="37.109375" style="125" customWidth="1"/>
    <col min="13570" max="13572" width="9.6640625" style="125" customWidth="1"/>
    <col min="13573" max="13573" width="12.44140625" style="125" customWidth="1"/>
    <col min="13574" max="13575" width="11.88671875" style="125" customWidth="1"/>
    <col min="13576" max="13578" width="9.6640625" style="125" customWidth="1"/>
    <col min="13579" max="13824" width="9.109375" style="125"/>
    <col min="13825" max="13825" width="37.109375" style="125" customWidth="1"/>
    <col min="13826" max="13828" width="9.6640625" style="125" customWidth="1"/>
    <col min="13829" max="13829" width="12.44140625" style="125" customWidth="1"/>
    <col min="13830" max="13831" width="11.88671875" style="125" customWidth="1"/>
    <col min="13832" max="13834" width="9.6640625" style="125" customWidth="1"/>
    <col min="13835" max="14080" width="9.109375" style="125"/>
    <col min="14081" max="14081" width="37.109375" style="125" customWidth="1"/>
    <col min="14082" max="14084" width="9.6640625" style="125" customWidth="1"/>
    <col min="14085" max="14085" width="12.44140625" style="125" customWidth="1"/>
    <col min="14086" max="14087" width="11.88671875" style="125" customWidth="1"/>
    <col min="14088" max="14090" width="9.6640625" style="125" customWidth="1"/>
    <col min="14091" max="14336" width="9.109375" style="125"/>
    <col min="14337" max="14337" width="37.109375" style="125" customWidth="1"/>
    <col min="14338" max="14340" width="9.6640625" style="125" customWidth="1"/>
    <col min="14341" max="14341" width="12.44140625" style="125" customWidth="1"/>
    <col min="14342" max="14343" width="11.88671875" style="125" customWidth="1"/>
    <col min="14344" max="14346" width="9.6640625" style="125" customWidth="1"/>
    <col min="14347" max="14592" width="9.109375" style="125"/>
    <col min="14593" max="14593" width="37.109375" style="125" customWidth="1"/>
    <col min="14594" max="14596" width="9.6640625" style="125" customWidth="1"/>
    <col min="14597" max="14597" width="12.44140625" style="125" customWidth="1"/>
    <col min="14598" max="14599" width="11.88671875" style="125" customWidth="1"/>
    <col min="14600" max="14602" width="9.6640625" style="125" customWidth="1"/>
    <col min="14603" max="14848" width="9.109375" style="125"/>
    <col min="14849" max="14849" width="37.109375" style="125" customWidth="1"/>
    <col min="14850" max="14852" width="9.6640625" style="125" customWidth="1"/>
    <col min="14853" max="14853" width="12.44140625" style="125" customWidth="1"/>
    <col min="14854" max="14855" width="11.88671875" style="125" customWidth="1"/>
    <col min="14856" max="14858" width="9.6640625" style="125" customWidth="1"/>
    <col min="14859" max="15104" width="9.109375" style="125"/>
    <col min="15105" max="15105" width="37.109375" style="125" customWidth="1"/>
    <col min="15106" max="15108" width="9.6640625" style="125" customWidth="1"/>
    <col min="15109" max="15109" width="12.44140625" style="125" customWidth="1"/>
    <col min="15110" max="15111" width="11.88671875" style="125" customWidth="1"/>
    <col min="15112" max="15114" width="9.6640625" style="125" customWidth="1"/>
    <col min="15115" max="15360" width="9.109375" style="125"/>
    <col min="15361" max="15361" width="37.109375" style="125" customWidth="1"/>
    <col min="15362" max="15364" width="9.6640625" style="125" customWidth="1"/>
    <col min="15365" max="15365" width="12.44140625" style="125" customWidth="1"/>
    <col min="15366" max="15367" width="11.88671875" style="125" customWidth="1"/>
    <col min="15368" max="15370" width="9.6640625" style="125" customWidth="1"/>
    <col min="15371" max="15616" width="9.109375" style="125"/>
    <col min="15617" max="15617" width="37.109375" style="125" customWidth="1"/>
    <col min="15618" max="15620" width="9.6640625" style="125" customWidth="1"/>
    <col min="15621" max="15621" width="12.44140625" style="125" customWidth="1"/>
    <col min="15622" max="15623" width="11.88671875" style="125" customWidth="1"/>
    <col min="15624" max="15626" width="9.6640625" style="125" customWidth="1"/>
    <col min="15627" max="15872" width="9.109375" style="125"/>
    <col min="15873" max="15873" width="37.109375" style="125" customWidth="1"/>
    <col min="15874" max="15876" width="9.6640625" style="125" customWidth="1"/>
    <col min="15877" max="15877" width="12.44140625" style="125" customWidth="1"/>
    <col min="15878" max="15879" width="11.88671875" style="125" customWidth="1"/>
    <col min="15880" max="15882" width="9.6640625" style="125" customWidth="1"/>
    <col min="15883" max="16128" width="9.109375" style="125"/>
    <col min="16129" max="16129" width="37.109375" style="125" customWidth="1"/>
    <col min="16130" max="16132" width="9.6640625" style="125" customWidth="1"/>
    <col min="16133" max="16133" width="12.44140625" style="125" customWidth="1"/>
    <col min="16134" max="16135" width="11.88671875" style="125" customWidth="1"/>
    <col min="16136" max="16138" width="9.6640625" style="125" customWidth="1"/>
    <col min="16139" max="16384" width="9.109375" style="125"/>
  </cols>
  <sheetData>
    <row r="1" spans="1:9" ht="32.25" customHeight="1" x14ac:dyDescent="0.25">
      <c r="A1" s="328" t="s">
        <v>67</v>
      </c>
      <c r="B1" s="329"/>
      <c r="C1" s="329"/>
      <c r="D1" s="329"/>
      <c r="E1" s="329"/>
      <c r="F1" s="329"/>
      <c r="G1" s="330"/>
    </row>
    <row r="2" spans="1:9" ht="32.25" customHeight="1" thickBot="1" x14ac:dyDescent="0.3">
      <c r="A2" s="331" t="s">
        <v>68</v>
      </c>
      <c r="B2" s="332"/>
      <c r="C2" s="332"/>
      <c r="D2" s="332"/>
      <c r="E2" s="332"/>
      <c r="F2" s="332"/>
      <c r="G2" s="333"/>
    </row>
    <row r="3" spans="1:9" s="129" customFormat="1" ht="28.2" thickBot="1" x14ac:dyDescent="0.3">
      <c r="A3" s="126" t="s">
        <v>69</v>
      </c>
      <c r="B3" s="127" t="s">
        <v>70</v>
      </c>
      <c r="C3" s="127" t="s">
        <v>71</v>
      </c>
      <c r="D3" s="127" t="s">
        <v>72</v>
      </c>
      <c r="E3" s="126" t="s">
        <v>73</v>
      </c>
      <c r="F3" s="126" t="s">
        <v>74</v>
      </c>
      <c r="G3" s="126" t="s">
        <v>75</v>
      </c>
      <c r="H3" s="128"/>
      <c r="I3" s="128"/>
    </row>
    <row r="4" spans="1:9" ht="27.6" x14ac:dyDescent="0.25">
      <c r="A4" s="130" t="s">
        <v>76</v>
      </c>
      <c r="B4" s="131">
        <f>432819-6431</f>
        <v>426388</v>
      </c>
      <c r="C4" s="131">
        <f>444425-6961</f>
        <v>437464</v>
      </c>
      <c r="D4" s="131">
        <f>415011-645</f>
        <v>414366</v>
      </c>
      <c r="E4" s="131">
        <f>+E!G25+E!H25+E!I25+E!J25-E!M18-E!M16-E!G19</f>
        <v>283500.53849333333</v>
      </c>
      <c r="F4" s="131">
        <f>+E!G25+E!H25+E!I25+E!J25-E!M18-E!M16</f>
        <v>283800.53849333333</v>
      </c>
      <c r="G4" s="131">
        <f>+E!G25+E!H25+E!I25+E!J25-E!M18-E!M16</f>
        <v>283800.53849333333</v>
      </c>
    </row>
    <row r="5" spans="1:9" x14ac:dyDescent="0.25">
      <c r="A5" s="132" t="s">
        <v>77</v>
      </c>
      <c r="B5" s="133">
        <v>27500</v>
      </c>
      <c r="C5" s="133">
        <v>25490</v>
      </c>
      <c r="D5" s="133">
        <v>26950</v>
      </c>
      <c r="E5" s="133">
        <f>+E!K25</f>
        <v>23124.934533333333</v>
      </c>
      <c r="F5" s="133">
        <f>+E!K25</f>
        <v>23124.934533333333</v>
      </c>
      <c r="G5" s="133">
        <f>+E!K25</f>
        <v>23124.934533333333</v>
      </c>
    </row>
    <row r="6" spans="1:9" x14ac:dyDescent="0.25">
      <c r="A6" s="132" t="s">
        <v>78</v>
      </c>
      <c r="B6" s="133">
        <v>5000</v>
      </c>
      <c r="C6" s="133">
        <v>5000</v>
      </c>
      <c r="D6" s="133">
        <v>5000</v>
      </c>
      <c r="E6" s="133">
        <f>+E!M15</f>
        <v>0</v>
      </c>
      <c r="F6" s="133">
        <f>+E!M15</f>
        <v>0</v>
      </c>
      <c r="G6" s="133">
        <f>+E!M15</f>
        <v>0</v>
      </c>
    </row>
    <row r="7" spans="1:9" x14ac:dyDescent="0.25">
      <c r="A7" s="132"/>
      <c r="B7" s="133"/>
      <c r="C7" s="133"/>
      <c r="D7" s="133"/>
      <c r="E7" s="133"/>
      <c r="F7" s="133"/>
      <c r="G7" s="133"/>
    </row>
    <row r="8" spans="1:9" x14ac:dyDescent="0.25">
      <c r="A8" s="132" t="s">
        <v>79</v>
      </c>
      <c r="B8" s="133">
        <v>6431</v>
      </c>
      <c r="C8" s="133">
        <v>6961</v>
      </c>
      <c r="D8" s="133">
        <v>645</v>
      </c>
      <c r="E8" s="133">
        <f>+E!M18</f>
        <v>19920</v>
      </c>
      <c r="F8" s="133">
        <f>+E!M18</f>
        <v>19920</v>
      </c>
      <c r="G8" s="133">
        <f>+E!M18</f>
        <v>19920</v>
      </c>
    </row>
    <row r="9" spans="1:9" x14ac:dyDescent="0.25">
      <c r="A9" s="132" t="s">
        <v>80</v>
      </c>
      <c r="B9" s="133"/>
      <c r="C9" s="133"/>
      <c r="D9" s="133"/>
      <c r="E9" s="133">
        <f>+E!M16</f>
        <v>39840</v>
      </c>
      <c r="F9" s="133">
        <f>+E!M16</f>
        <v>39840</v>
      </c>
      <c r="G9" s="133">
        <f>+E!M16</f>
        <v>39840</v>
      </c>
    </row>
    <row r="10" spans="1:9" x14ac:dyDescent="0.25">
      <c r="A10" s="132" t="s">
        <v>81</v>
      </c>
      <c r="B10" s="133"/>
      <c r="C10" s="133"/>
      <c r="D10" s="133"/>
      <c r="E10" s="133">
        <f>+E!M19</f>
        <v>300</v>
      </c>
      <c r="F10" s="133">
        <f>+E!M19</f>
        <v>300</v>
      </c>
      <c r="G10" s="133">
        <f>+E!M19</f>
        <v>300</v>
      </c>
    </row>
    <row r="11" spans="1:9" x14ac:dyDescent="0.25">
      <c r="A11" s="132"/>
      <c r="B11" s="133"/>
      <c r="C11" s="133"/>
      <c r="D11" s="133"/>
      <c r="E11" s="133"/>
      <c r="F11" s="133"/>
      <c r="G11" s="133"/>
    </row>
    <row r="12" spans="1:9" s="136" customFormat="1" ht="14.4" thickBot="1" x14ac:dyDescent="0.3">
      <c r="A12" s="134" t="s">
        <v>82</v>
      </c>
      <c r="B12" s="135">
        <f t="shared" ref="B12:G12" si="0">SUM(B4:B11)</f>
        <v>465319</v>
      </c>
      <c r="C12" s="135">
        <f t="shared" si="0"/>
        <v>474915</v>
      </c>
      <c r="D12" s="135">
        <f t="shared" si="0"/>
        <v>446961</v>
      </c>
      <c r="E12" s="135">
        <f t="shared" si="0"/>
        <v>366685.47302666667</v>
      </c>
      <c r="F12" s="135">
        <f t="shared" ref="F12" si="1">SUM(F4:F11)</f>
        <v>366985.47302666667</v>
      </c>
      <c r="G12" s="135">
        <f t="shared" si="0"/>
        <v>366985.47302666667</v>
      </c>
    </row>
    <row r="13" spans="1:9" x14ac:dyDescent="0.25">
      <c r="A13" s="137" t="s">
        <v>83</v>
      </c>
      <c r="B13" s="138"/>
      <c r="C13" s="138"/>
      <c r="D13" s="138"/>
      <c r="E13" s="138"/>
      <c r="F13" s="138"/>
      <c r="G13" s="138"/>
    </row>
    <row r="14" spans="1:9" ht="27.6" x14ac:dyDescent="0.25">
      <c r="A14" s="137" t="s">
        <v>84</v>
      </c>
      <c r="B14" s="138">
        <v>1391</v>
      </c>
      <c r="C14" s="138"/>
      <c r="D14" s="138"/>
      <c r="E14" s="138"/>
      <c r="F14" s="138"/>
      <c r="G14" s="138"/>
    </row>
    <row r="15" spans="1:9" x14ac:dyDescent="0.25">
      <c r="A15" s="137" t="s">
        <v>79</v>
      </c>
      <c r="B15" s="138">
        <v>6431</v>
      </c>
      <c r="C15" s="138">
        <v>6961</v>
      </c>
      <c r="D15" s="138">
        <v>645</v>
      </c>
      <c r="E15" s="139">
        <f>+E8</f>
        <v>19920</v>
      </c>
      <c r="F15" s="139">
        <f>+E8</f>
        <v>19920</v>
      </c>
      <c r="G15" s="139">
        <f>+E8</f>
        <v>19920</v>
      </c>
    </row>
    <row r="16" spans="1:9" ht="27.6" x14ac:dyDescent="0.25">
      <c r="A16" s="140" t="s">
        <v>85</v>
      </c>
      <c r="B16" s="139">
        <v>80133</v>
      </c>
      <c r="C16" s="139">
        <v>60813</v>
      </c>
      <c r="D16" s="139">
        <v>48340</v>
      </c>
      <c r="E16" s="139"/>
      <c r="F16" s="139"/>
      <c r="G16" s="139"/>
    </row>
    <row r="17" spans="1:7" x14ac:dyDescent="0.25">
      <c r="A17" s="140" t="s">
        <v>80</v>
      </c>
      <c r="B17" s="139"/>
      <c r="C17" s="139"/>
      <c r="D17" s="139"/>
      <c r="E17" s="139">
        <f t="shared" ref="E17:E18" si="2">+E9</f>
        <v>39840</v>
      </c>
      <c r="F17" s="139">
        <f>+E9</f>
        <v>39840</v>
      </c>
      <c r="G17" s="139">
        <f>+E9</f>
        <v>39840</v>
      </c>
    </row>
    <row r="18" spans="1:7" x14ac:dyDescent="0.25">
      <c r="A18" s="140" t="s">
        <v>81</v>
      </c>
      <c r="B18" s="139"/>
      <c r="C18" s="139"/>
      <c r="D18" s="139"/>
      <c r="E18" s="139">
        <f t="shared" si="2"/>
        <v>300</v>
      </c>
      <c r="F18" s="139">
        <f>+E10</f>
        <v>300</v>
      </c>
      <c r="G18" s="139">
        <f>+E10</f>
        <v>300</v>
      </c>
    </row>
    <row r="19" spans="1:7" x14ac:dyDescent="0.25">
      <c r="A19" s="140"/>
      <c r="B19" s="139"/>
      <c r="C19" s="139"/>
      <c r="D19" s="139"/>
      <c r="E19" s="139"/>
      <c r="F19" s="139"/>
      <c r="G19" s="139"/>
    </row>
    <row r="20" spans="1:7" s="136" customFormat="1" ht="14.4" thickBot="1" x14ac:dyDescent="0.3">
      <c r="A20" s="141" t="s">
        <v>86</v>
      </c>
      <c r="B20" s="142">
        <f t="shared" ref="B20:G20" si="3">SUM(B13:B19)</f>
        <v>87955</v>
      </c>
      <c r="C20" s="142">
        <f t="shared" si="3"/>
        <v>67774</v>
      </c>
      <c r="D20" s="142">
        <f t="shared" si="3"/>
        <v>48985</v>
      </c>
      <c r="E20" s="142">
        <f t="shared" si="3"/>
        <v>60060</v>
      </c>
      <c r="F20" s="142">
        <f t="shared" si="3"/>
        <v>60060</v>
      </c>
      <c r="G20" s="142">
        <f t="shared" si="3"/>
        <v>60060</v>
      </c>
    </row>
    <row r="21" spans="1:7" s="129" customFormat="1" ht="14.4" thickBot="1" x14ac:dyDescent="0.3">
      <c r="A21" s="143" t="s">
        <v>87</v>
      </c>
      <c r="B21" s="144">
        <f t="shared" ref="B21:G21" si="4">B12-B20</f>
        <v>377364</v>
      </c>
      <c r="C21" s="144">
        <f t="shared" si="4"/>
        <v>407141</v>
      </c>
      <c r="D21" s="144">
        <f t="shared" si="4"/>
        <v>397976</v>
      </c>
      <c r="E21" s="144">
        <f t="shared" si="4"/>
        <v>306625.47302666667</v>
      </c>
      <c r="F21" s="144">
        <f t="shared" si="4"/>
        <v>306925.47302666667</v>
      </c>
      <c r="G21" s="144">
        <f t="shared" si="4"/>
        <v>306925.47302666667</v>
      </c>
    </row>
    <row r="22" spans="1:7" x14ac:dyDescent="0.25">
      <c r="A22" s="145" t="s">
        <v>88</v>
      </c>
      <c r="B22" s="334">
        <f>SUM(B21:D21)</f>
        <v>1182481</v>
      </c>
      <c r="C22" s="335"/>
      <c r="D22" s="336"/>
      <c r="E22" s="146"/>
      <c r="F22" s="146"/>
      <c r="G22" s="146"/>
    </row>
    <row r="23" spans="1:7" ht="14.4" thickBot="1" x14ac:dyDescent="0.3">
      <c r="A23" s="147" t="s">
        <v>89</v>
      </c>
      <c r="B23" s="337">
        <f>B22/3</f>
        <v>394160.33333333331</v>
      </c>
      <c r="C23" s="338"/>
      <c r="D23" s="339"/>
      <c r="E23" s="146"/>
      <c r="F23" s="146"/>
      <c r="G23" s="146"/>
    </row>
    <row r="24" spans="1:7" ht="14.4" thickBot="1" x14ac:dyDescent="0.3">
      <c r="A24" s="340" t="s">
        <v>90</v>
      </c>
      <c r="B24" s="341"/>
      <c r="C24" s="341"/>
      <c r="D24" s="342"/>
      <c r="E24" s="148">
        <f>B23-E21</f>
        <v>87534.86030666664</v>
      </c>
      <c r="F24" s="149">
        <f>B23-F21</f>
        <v>87234.86030666664</v>
      </c>
      <c r="G24" s="150">
        <f>B23-G21</f>
        <v>87234.86030666664</v>
      </c>
    </row>
  </sheetData>
  <mergeCells count="5">
    <mergeCell ref="A1:G1"/>
    <mergeCell ref="A2:G2"/>
    <mergeCell ref="B22:D22"/>
    <mergeCell ref="B23:D23"/>
    <mergeCell ref="A24:D24"/>
  </mergeCells>
  <printOptions horizontalCentered="1" verticalCentered="1"/>
  <pageMargins left="0.98425196850393704" right="0.98425196850393704" top="0.98425196850393704" bottom="0.98425196850393704" header="0.51181102362204722" footer="0.51181102362204722"/>
  <pageSetup paperSize="9" orientation="landscape" r:id="rId1"/>
  <headerFooter>
    <oddHeader>&amp;CALL.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6FBC-196A-4904-A5AA-46C495692A1C}">
  <dimension ref="A1:J27"/>
  <sheetViews>
    <sheetView view="pageLayout" zoomScaleNormal="100" workbookViewId="0">
      <selection activeCell="F18" sqref="F18"/>
    </sheetView>
  </sheetViews>
  <sheetFormatPr defaultRowHeight="14.4" x14ac:dyDescent="0.3"/>
  <cols>
    <col min="2" max="2" width="31.6640625" customWidth="1"/>
  </cols>
  <sheetData>
    <row r="1" spans="1:8" ht="23.4" thickBot="1" x14ac:dyDescent="0.35">
      <c r="A1" s="358" t="s">
        <v>67</v>
      </c>
      <c r="B1" s="359"/>
      <c r="C1" s="359"/>
      <c r="D1" s="359"/>
      <c r="E1" s="359"/>
      <c r="F1" s="359"/>
      <c r="G1" s="359"/>
      <c r="H1" s="360"/>
    </row>
    <row r="2" spans="1:8" ht="19.5" customHeight="1" thickBot="1" x14ac:dyDescent="0.35">
      <c r="A2" s="361" t="s">
        <v>113</v>
      </c>
      <c r="B2" s="362"/>
      <c r="C2" s="362"/>
      <c r="D2" s="362"/>
      <c r="E2" s="362"/>
      <c r="F2" s="362"/>
      <c r="G2" s="362"/>
      <c r="H2" s="363"/>
    </row>
    <row r="3" spans="1:8" ht="38.25" customHeight="1" x14ac:dyDescent="0.3">
      <c r="A3" s="364" t="s">
        <v>108</v>
      </c>
      <c r="B3" s="181" t="s">
        <v>107</v>
      </c>
      <c r="C3" s="367" t="s">
        <v>114</v>
      </c>
      <c r="D3" s="368"/>
      <c r="E3" s="369" t="s">
        <v>115</v>
      </c>
      <c r="F3" s="370"/>
      <c r="G3" s="367" t="s">
        <v>116</v>
      </c>
      <c r="H3" s="368"/>
    </row>
    <row r="4" spans="1:8" x14ac:dyDescent="0.3">
      <c r="A4" s="365"/>
      <c r="B4" s="182" t="s">
        <v>117</v>
      </c>
      <c r="C4" s="347"/>
      <c r="D4" s="348"/>
      <c r="E4" s="345"/>
      <c r="F4" s="346"/>
      <c r="G4" s="347"/>
      <c r="H4" s="348"/>
    </row>
    <row r="5" spans="1:8" x14ac:dyDescent="0.3">
      <c r="A5" s="365"/>
      <c r="B5" s="183"/>
      <c r="C5" s="347"/>
      <c r="D5" s="348"/>
      <c r="E5" s="345" t="s">
        <v>118</v>
      </c>
      <c r="F5" s="346"/>
      <c r="G5" s="347"/>
      <c r="H5" s="348"/>
    </row>
    <row r="6" spans="1:8" x14ac:dyDescent="0.3">
      <c r="A6" s="365"/>
      <c r="B6" s="183"/>
      <c r="C6" s="347"/>
      <c r="D6" s="348"/>
      <c r="E6" s="349"/>
      <c r="F6" s="350"/>
      <c r="G6" s="347"/>
      <c r="H6" s="348"/>
    </row>
    <row r="7" spans="1:8" ht="15" thickBot="1" x14ac:dyDescent="0.35">
      <c r="A7" s="365"/>
      <c r="B7" s="183"/>
      <c r="C7" s="351" t="s">
        <v>119</v>
      </c>
      <c r="D7" s="352"/>
      <c r="E7" s="353"/>
      <c r="F7" s="354"/>
      <c r="G7" s="351" t="s">
        <v>120</v>
      </c>
      <c r="H7" s="352"/>
    </row>
    <row r="8" spans="1:8" ht="15" thickBot="1" x14ac:dyDescent="0.35">
      <c r="A8" s="366"/>
      <c r="B8" s="184"/>
      <c r="C8" s="185" t="s">
        <v>121</v>
      </c>
      <c r="D8" s="185" t="s">
        <v>122</v>
      </c>
      <c r="E8" s="186" t="s">
        <v>121</v>
      </c>
      <c r="F8" s="186" t="s">
        <v>122</v>
      </c>
      <c r="G8" s="185" t="s">
        <v>121</v>
      </c>
      <c r="H8" s="185" t="s">
        <v>122</v>
      </c>
    </row>
    <row r="9" spans="1:8" ht="15" thickBot="1" x14ac:dyDescent="0.35">
      <c r="A9" s="177" t="s">
        <v>123</v>
      </c>
      <c r="B9" s="187" t="s">
        <v>124</v>
      </c>
      <c r="C9" s="188"/>
      <c r="D9" s="188"/>
      <c r="E9" s="189"/>
      <c r="F9" s="189"/>
      <c r="G9" s="188"/>
      <c r="H9" s="188"/>
    </row>
    <row r="10" spans="1:8" ht="15.6" customHeight="1" thickBot="1" x14ac:dyDescent="0.35">
      <c r="A10" s="355" t="s">
        <v>21</v>
      </c>
      <c r="B10" s="187" t="s">
        <v>125</v>
      </c>
      <c r="C10" s="188"/>
      <c r="D10" s="188"/>
      <c r="E10" s="189"/>
      <c r="F10" s="189"/>
      <c r="G10" s="188"/>
      <c r="H10" s="188"/>
    </row>
    <row r="11" spans="1:8" ht="15.6" customHeight="1" thickBot="1" x14ac:dyDescent="0.35">
      <c r="A11" s="356"/>
      <c r="B11" s="187" t="s">
        <v>126</v>
      </c>
      <c r="C11" s="188"/>
      <c r="D11" s="188"/>
      <c r="E11" s="189"/>
      <c r="F11" s="189"/>
      <c r="G11" s="188"/>
      <c r="H11" s="188"/>
    </row>
    <row r="12" spans="1:8" ht="15.6" customHeight="1" thickBot="1" x14ac:dyDescent="0.35">
      <c r="A12" s="356"/>
      <c r="B12" s="187" t="s">
        <v>127</v>
      </c>
      <c r="C12" s="188"/>
      <c r="D12" s="188"/>
      <c r="E12" s="189"/>
      <c r="F12" s="189"/>
      <c r="G12" s="188"/>
      <c r="H12" s="188"/>
    </row>
    <row r="13" spans="1:8" ht="15.6" customHeight="1" thickBot="1" x14ac:dyDescent="0.35">
      <c r="A13" s="356"/>
      <c r="B13" s="187" t="s">
        <v>128</v>
      </c>
      <c r="C13" s="188">
        <v>2</v>
      </c>
      <c r="D13" s="188"/>
      <c r="E13" s="189"/>
      <c r="F13" s="189"/>
      <c r="G13" s="188">
        <v>2</v>
      </c>
      <c r="H13" s="188"/>
    </row>
    <row r="14" spans="1:8" ht="15.6" customHeight="1" thickBot="1" x14ac:dyDescent="0.35">
      <c r="A14" s="356"/>
      <c r="B14" s="187" t="s">
        <v>129</v>
      </c>
      <c r="C14" s="188"/>
      <c r="D14" s="188"/>
      <c r="E14" s="189"/>
      <c r="F14" s="189"/>
      <c r="G14" s="188"/>
      <c r="H14" s="188"/>
    </row>
    <row r="15" spans="1:8" ht="15.6" customHeight="1" thickBot="1" x14ac:dyDescent="0.35">
      <c r="A15" s="357"/>
      <c r="B15" s="187" t="s">
        <v>130</v>
      </c>
      <c r="C15" s="188"/>
      <c r="D15" s="188"/>
      <c r="E15" s="189"/>
      <c r="F15" s="189"/>
      <c r="G15" s="188"/>
      <c r="H15" s="188"/>
    </row>
    <row r="16" spans="1:8" ht="15.6" customHeight="1" thickBot="1" x14ac:dyDescent="0.35">
      <c r="A16" s="355" t="s">
        <v>20</v>
      </c>
      <c r="B16" s="187" t="s">
        <v>131</v>
      </c>
      <c r="C16" s="188">
        <v>2</v>
      </c>
      <c r="D16" s="188"/>
      <c r="E16" s="189"/>
      <c r="F16" s="189"/>
      <c r="G16" s="188">
        <v>2</v>
      </c>
      <c r="H16" s="188"/>
    </row>
    <row r="17" spans="1:10" ht="15.6" customHeight="1" thickBot="1" x14ac:dyDescent="0.35">
      <c r="A17" s="356"/>
      <c r="B17" s="187" t="s">
        <v>132</v>
      </c>
      <c r="C17" s="188">
        <v>1</v>
      </c>
      <c r="D17" s="188"/>
      <c r="E17" s="189"/>
      <c r="F17" s="189"/>
      <c r="G17" s="188">
        <v>1</v>
      </c>
      <c r="H17" s="188"/>
    </row>
    <row r="18" spans="1:10" ht="15.6" customHeight="1" thickBot="1" x14ac:dyDescent="0.35">
      <c r="A18" s="356"/>
      <c r="B18" s="187" t="s">
        <v>133</v>
      </c>
      <c r="C18" s="188"/>
      <c r="D18" s="188"/>
      <c r="E18" s="189"/>
      <c r="F18" s="189"/>
      <c r="G18" s="188"/>
      <c r="H18" s="188"/>
    </row>
    <row r="19" spans="1:10" ht="15.6" customHeight="1" thickBot="1" x14ac:dyDescent="0.35">
      <c r="A19" s="357"/>
      <c r="B19" s="187" t="s">
        <v>134</v>
      </c>
      <c r="C19" s="188">
        <v>1</v>
      </c>
      <c r="D19" s="188"/>
      <c r="E19" s="189"/>
      <c r="F19" s="189">
        <v>1</v>
      </c>
      <c r="G19" s="188"/>
      <c r="H19" s="188">
        <v>1</v>
      </c>
    </row>
    <row r="20" spans="1:10" ht="15.6" customHeight="1" thickBot="1" x14ac:dyDescent="0.35">
      <c r="A20" s="355" t="s">
        <v>135</v>
      </c>
      <c r="B20" s="187" t="s">
        <v>136</v>
      </c>
      <c r="C20" s="188"/>
      <c r="D20" s="188"/>
      <c r="E20" s="189"/>
      <c r="F20" s="189"/>
      <c r="G20" s="188"/>
      <c r="H20" s="188"/>
    </row>
    <row r="21" spans="1:10" ht="15.6" customHeight="1" thickBot="1" x14ac:dyDescent="0.35">
      <c r="A21" s="356"/>
      <c r="B21" s="187" t="s">
        <v>137</v>
      </c>
      <c r="C21" s="188"/>
      <c r="D21" s="188"/>
      <c r="E21" s="189"/>
      <c r="F21" s="189"/>
      <c r="G21" s="188"/>
      <c r="H21" s="188"/>
    </row>
    <row r="22" spans="1:10" ht="15.6" customHeight="1" thickBot="1" x14ac:dyDescent="0.35">
      <c r="A22" s="357"/>
      <c r="B22" s="187" t="s">
        <v>138</v>
      </c>
      <c r="C22" s="188"/>
      <c r="D22" s="188"/>
      <c r="E22" s="189"/>
      <c r="F22" s="189"/>
      <c r="G22" s="188"/>
      <c r="H22" s="188"/>
    </row>
    <row r="23" spans="1:10" ht="15.6" customHeight="1" thickBot="1" x14ac:dyDescent="0.35">
      <c r="A23" s="355" t="s">
        <v>18</v>
      </c>
      <c r="B23" s="187" t="s">
        <v>139</v>
      </c>
      <c r="C23" s="188"/>
      <c r="D23" s="188"/>
      <c r="E23" s="189"/>
      <c r="F23" s="189"/>
      <c r="G23" s="188"/>
      <c r="H23" s="188"/>
    </row>
    <row r="24" spans="1:10" ht="15.6" customHeight="1" thickBot="1" x14ac:dyDescent="0.35">
      <c r="A24" s="357"/>
      <c r="B24" s="187" t="s">
        <v>140</v>
      </c>
      <c r="C24" s="188"/>
      <c r="D24" s="188"/>
      <c r="E24" s="189"/>
      <c r="F24" s="189"/>
      <c r="G24" s="188"/>
      <c r="H24" s="188"/>
    </row>
    <row r="25" spans="1:10" ht="15.6" customHeight="1" thickBot="1" x14ac:dyDescent="0.35">
      <c r="A25" s="355" t="s">
        <v>17</v>
      </c>
      <c r="B25" s="187" t="s">
        <v>141</v>
      </c>
      <c r="C25" s="188"/>
      <c r="D25" s="188"/>
      <c r="E25" s="189"/>
      <c r="F25" s="189"/>
      <c r="G25" s="188"/>
      <c r="H25" s="188"/>
      <c r="J25" s="190" t="s">
        <v>142</v>
      </c>
    </row>
    <row r="26" spans="1:10" ht="15.6" customHeight="1" thickBot="1" x14ac:dyDescent="0.35">
      <c r="A26" s="357"/>
      <c r="B26" s="187" t="s">
        <v>143</v>
      </c>
      <c r="C26" s="188"/>
      <c r="D26" s="188"/>
      <c r="E26" s="189"/>
      <c r="F26" s="189"/>
      <c r="G26" s="188"/>
      <c r="H26" s="188"/>
      <c r="J26" s="191" t="s">
        <v>144</v>
      </c>
    </row>
    <row r="27" spans="1:10" ht="15.6" customHeight="1" thickBot="1" x14ac:dyDescent="0.35">
      <c r="A27" s="343" t="s">
        <v>145</v>
      </c>
      <c r="B27" s="344"/>
      <c r="C27" s="192">
        <f t="shared" ref="C27:F27" si="0">SUM(C9:C26)</f>
        <v>6</v>
      </c>
      <c r="D27" s="192">
        <f t="shared" si="0"/>
        <v>0</v>
      </c>
      <c r="E27" s="192">
        <f t="shared" si="0"/>
        <v>0</v>
      </c>
      <c r="F27" s="192">
        <f t="shared" si="0"/>
        <v>1</v>
      </c>
      <c r="G27" s="192">
        <f>SUM(G9:G26)</f>
        <v>5</v>
      </c>
      <c r="H27" s="192">
        <f>SUM(H9:H26)</f>
        <v>1</v>
      </c>
      <c r="J27" s="191" t="s">
        <v>146</v>
      </c>
    </row>
  </sheetData>
  <mergeCells count="24">
    <mergeCell ref="A1:H1"/>
    <mergeCell ref="A2:H2"/>
    <mergeCell ref="A3:A8"/>
    <mergeCell ref="C3:D3"/>
    <mergeCell ref="E3:F3"/>
    <mergeCell ref="G3:H3"/>
    <mergeCell ref="C4:D4"/>
    <mergeCell ref="E4:F4"/>
    <mergeCell ref="G4:H4"/>
    <mergeCell ref="C5:D5"/>
    <mergeCell ref="A27:B27"/>
    <mergeCell ref="E5:F5"/>
    <mergeCell ref="G5:H5"/>
    <mergeCell ref="C6:D6"/>
    <mergeCell ref="E6:F6"/>
    <mergeCell ref="G6:H6"/>
    <mergeCell ref="C7:D7"/>
    <mergeCell ref="E7:F7"/>
    <mergeCell ref="G7:H7"/>
    <mergeCell ref="A10:A15"/>
    <mergeCell ref="A16:A19"/>
    <mergeCell ref="A20:A22"/>
    <mergeCell ref="A23:A24"/>
    <mergeCell ref="A25:A26"/>
  </mergeCells>
  <pageMargins left="0.98425196850393704" right="0.98425196850393704" top="0.98425196850393704" bottom="0.98425196850393704" header="0.51181102362204722" footer="0.51181102362204722"/>
  <pageSetup paperSize="9" orientation="landscape" r:id="rId1"/>
  <headerFooter>
    <oddHeader>&amp;CALL.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AF6F1-62E2-45D4-A452-FEE2DB123A20}">
  <dimension ref="A1:P31"/>
  <sheetViews>
    <sheetView view="pageLayout" zoomScaleNormal="100" workbookViewId="0">
      <selection activeCell="L23" sqref="L23"/>
    </sheetView>
  </sheetViews>
  <sheetFormatPr defaultRowHeight="13.8" x14ac:dyDescent="0.25"/>
  <cols>
    <col min="1" max="1" width="26.44140625" style="171" customWidth="1"/>
    <col min="2" max="4" width="8.5546875" style="171" customWidth="1"/>
    <col min="5" max="11" width="12.6640625" style="171" customWidth="1"/>
    <col min="12" max="12" width="12.6640625" style="257" customWidth="1"/>
    <col min="13" max="13" width="15.6640625" style="171" customWidth="1"/>
    <col min="14" max="14" width="9.6640625" style="171" hidden="1" customWidth="1"/>
    <col min="15" max="15" width="9.109375" style="171" hidden="1" customWidth="1"/>
    <col min="16" max="16" width="11.33203125" style="171" hidden="1" customWidth="1"/>
    <col min="17" max="260" width="9.109375" style="171"/>
    <col min="261" max="261" width="9.6640625" style="171" customWidth="1"/>
    <col min="262" max="262" width="39.6640625" style="171" customWidth="1"/>
    <col min="263" max="263" width="10.6640625" style="171" customWidth="1"/>
    <col min="264" max="268" width="9.6640625" style="171" customWidth="1"/>
    <col min="269" max="269" width="10.44140625" style="171" bestFit="1" customWidth="1"/>
    <col min="270" max="270" width="9.6640625" style="171" customWidth="1"/>
    <col min="271" max="271" width="9.109375" style="171"/>
    <col min="272" max="272" width="11.33203125" style="171" customWidth="1"/>
    <col min="273" max="516" width="9.109375" style="171"/>
    <col min="517" max="517" width="9.6640625" style="171" customWidth="1"/>
    <col min="518" max="518" width="39.6640625" style="171" customWidth="1"/>
    <col min="519" max="519" width="10.6640625" style="171" customWidth="1"/>
    <col min="520" max="524" width="9.6640625" style="171" customWidth="1"/>
    <col min="525" max="525" width="10.44140625" style="171" bestFit="1" customWidth="1"/>
    <col min="526" max="526" width="9.6640625" style="171" customWidth="1"/>
    <col min="527" max="527" width="9.109375" style="171"/>
    <col min="528" max="528" width="11.33203125" style="171" customWidth="1"/>
    <col min="529" max="772" width="9.109375" style="171"/>
    <col min="773" max="773" width="9.6640625" style="171" customWidth="1"/>
    <col min="774" max="774" width="39.6640625" style="171" customWidth="1"/>
    <col min="775" max="775" width="10.6640625" style="171" customWidth="1"/>
    <col min="776" max="780" width="9.6640625" style="171" customWidth="1"/>
    <col min="781" max="781" width="10.44140625" style="171" bestFit="1" customWidth="1"/>
    <col min="782" max="782" width="9.6640625" style="171" customWidth="1"/>
    <col min="783" max="783" width="9.109375" style="171"/>
    <col min="784" max="784" width="11.33203125" style="171" customWidth="1"/>
    <col min="785" max="1028" width="9.109375" style="171"/>
    <col min="1029" max="1029" width="9.6640625" style="171" customWidth="1"/>
    <col min="1030" max="1030" width="39.6640625" style="171" customWidth="1"/>
    <col min="1031" max="1031" width="10.6640625" style="171" customWidth="1"/>
    <col min="1032" max="1036" width="9.6640625" style="171" customWidth="1"/>
    <col min="1037" max="1037" width="10.44140625" style="171" bestFit="1" customWidth="1"/>
    <col min="1038" max="1038" width="9.6640625" style="171" customWidth="1"/>
    <col min="1039" max="1039" width="9.109375" style="171"/>
    <col min="1040" max="1040" width="11.33203125" style="171" customWidth="1"/>
    <col min="1041" max="1284" width="9.109375" style="171"/>
    <col min="1285" max="1285" width="9.6640625" style="171" customWidth="1"/>
    <col min="1286" max="1286" width="39.6640625" style="171" customWidth="1"/>
    <col min="1287" max="1287" width="10.6640625" style="171" customWidth="1"/>
    <col min="1288" max="1292" width="9.6640625" style="171" customWidth="1"/>
    <col min="1293" max="1293" width="10.44140625" style="171" bestFit="1" customWidth="1"/>
    <col min="1294" max="1294" width="9.6640625" style="171" customWidth="1"/>
    <col min="1295" max="1295" width="9.109375" style="171"/>
    <col min="1296" max="1296" width="11.33203125" style="171" customWidth="1"/>
    <col min="1297" max="1540" width="9.109375" style="171"/>
    <col min="1541" max="1541" width="9.6640625" style="171" customWidth="1"/>
    <col min="1542" max="1542" width="39.6640625" style="171" customWidth="1"/>
    <col min="1543" max="1543" width="10.6640625" style="171" customWidth="1"/>
    <col min="1544" max="1548" width="9.6640625" style="171" customWidth="1"/>
    <col min="1549" max="1549" width="10.44140625" style="171" bestFit="1" customWidth="1"/>
    <col min="1550" max="1550" width="9.6640625" style="171" customWidth="1"/>
    <col min="1551" max="1551" width="9.109375" style="171"/>
    <col min="1552" max="1552" width="11.33203125" style="171" customWidth="1"/>
    <col min="1553" max="1796" width="9.109375" style="171"/>
    <col min="1797" max="1797" width="9.6640625" style="171" customWidth="1"/>
    <col min="1798" max="1798" width="39.6640625" style="171" customWidth="1"/>
    <col min="1799" max="1799" width="10.6640625" style="171" customWidth="1"/>
    <col min="1800" max="1804" width="9.6640625" style="171" customWidth="1"/>
    <col min="1805" max="1805" width="10.44140625" style="171" bestFit="1" customWidth="1"/>
    <col min="1806" max="1806" width="9.6640625" style="171" customWidth="1"/>
    <col min="1807" max="1807" width="9.109375" style="171"/>
    <col min="1808" max="1808" width="11.33203125" style="171" customWidth="1"/>
    <col min="1809" max="2052" width="9.109375" style="171"/>
    <col min="2053" max="2053" width="9.6640625" style="171" customWidth="1"/>
    <col min="2054" max="2054" width="39.6640625" style="171" customWidth="1"/>
    <col min="2055" max="2055" width="10.6640625" style="171" customWidth="1"/>
    <col min="2056" max="2060" width="9.6640625" style="171" customWidth="1"/>
    <col min="2061" max="2061" width="10.44140625" style="171" bestFit="1" customWidth="1"/>
    <col min="2062" max="2062" width="9.6640625" style="171" customWidth="1"/>
    <col min="2063" max="2063" width="9.109375" style="171"/>
    <col min="2064" max="2064" width="11.33203125" style="171" customWidth="1"/>
    <col min="2065" max="2308" width="9.109375" style="171"/>
    <col min="2309" max="2309" width="9.6640625" style="171" customWidth="1"/>
    <col min="2310" max="2310" width="39.6640625" style="171" customWidth="1"/>
    <col min="2311" max="2311" width="10.6640625" style="171" customWidth="1"/>
    <col min="2312" max="2316" width="9.6640625" style="171" customWidth="1"/>
    <col min="2317" max="2317" width="10.44140625" style="171" bestFit="1" customWidth="1"/>
    <col min="2318" max="2318" width="9.6640625" style="171" customWidth="1"/>
    <col min="2319" max="2319" width="9.109375" style="171"/>
    <col min="2320" max="2320" width="11.33203125" style="171" customWidth="1"/>
    <col min="2321" max="2564" width="9.109375" style="171"/>
    <col min="2565" max="2565" width="9.6640625" style="171" customWidth="1"/>
    <col min="2566" max="2566" width="39.6640625" style="171" customWidth="1"/>
    <col min="2567" max="2567" width="10.6640625" style="171" customWidth="1"/>
    <col min="2568" max="2572" width="9.6640625" style="171" customWidth="1"/>
    <col min="2573" max="2573" width="10.44140625" style="171" bestFit="1" customWidth="1"/>
    <col min="2574" max="2574" width="9.6640625" style="171" customWidth="1"/>
    <col min="2575" max="2575" width="9.109375" style="171"/>
    <col min="2576" max="2576" width="11.33203125" style="171" customWidth="1"/>
    <col min="2577" max="2820" width="9.109375" style="171"/>
    <col min="2821" max="2821" width="9.6640625" style="171" customWidth="1"/>
    <col min="2822" max="2822" width="39.6640625" style="171" customWidth="1"/>
    <col min="2823" max="2823" width="10.6640625" style="171" customWidth="1"/>
    <col min="2824" max="2828" width="9.6640625" style="171" customWidth="1"/>
    <col min="2829" max="2829" width="10.44140625" style="171" bestFit="1" customWidth="1"/>
    <col min="2830" max="2830" width="9.6640625" style="171" customWidth="1"/>
    <col min="2831" max="2831" width="9.109375" style="171"/>
    <col min="2832" max="2832" width="11.33203125" style="171" customWidth="1"/>
    <col min="2833" max="3076" width="9.109375" style="171"/>
    <col min="3077" max="3077" width="9.6640625" style="171" customWidth="1"/>
    <col min="3078" max="3078" width="39.6640625" style="171" customWidth="1"/>
    <col min="3079" max="3079" width="10.6640625" style="171" customWidth="1"/>
    <col min="3080" max="3084" width="9.6640625" style="171" customWidth="1"/>
    <col min="3085" max="3085" width="10.44140625" style="171" bestFit="1" customWidth="1"/>
    <col min="3086" max="3086" width="9.6640625" style="171" customWidth="1"/>
    <col min="3087" max="3087" width="9.109375" style="171"/>
    <col min="3088" max="3088" width="11.33203125" style="171" customWidth="1"/>
    <col min="3089" max="3332" width="9.109375" style="171"/>
    <col min="3333" max="3333" width="9.6640625" style="171" customWidth="1"/>
    <col min="3334" max="3334" width="39.6640625" style="171" customWidth="1"/>
    <col min="3335" max="3335" width="10.6640625" style="171" customWidth="1"/>
    <col min="3336" max="3340" width="9.6640625" style="171" customWidth="1"/>
    <col min="3341" max="3341" width="10.44140625" style="171" bestFit="1" customWidth="1"/>
    <col min="3342" max="3342" width="9.6640625" style="171" customWidth="1"/>
    <col min="3343" max="3343" width="9.109375" style="171"/>
    <col min="3344" max="3344" width="11.33203125" style="171" customWidth="1"/>
    <col min="3345" max="3588" width="9.109375" style="171"/>
    <col min="3589" max="3589" width="9.6640625" style="171" customWidth="1"/>
    <col min="3590" max="3590" width="39.6640625" style="171" customWidth="1"/>
    <col min="3591" max="3591" width="10.6640625" style="171" customWidth="1"/>
    <col min="3592" max="3596" width="9.6640625" style="171" customWidth="1"/>
    <col min="3597" max="3597" width="10.44140625" style="171" bestFit="1" customWidth="1"/>
    <col min="3598" max="3598" width="9.6640625" style="171" customWidth="1"/>
    <col min="3599" max="3599" width="9.109375" style="171"/>
    <col min="3600" max="3600" width="11.33203125" style="171" customWidth="1"/>
    <col min="3601" max="3844" width="9.109375" style="171"/>
    <col min="3845" max="3845" width="9.6640625" style="171" customWidth="1"/>
    <col min="3846" max="3846" width="39.6640625" style="171" customWidth="1"/>
    <col min="3847" max="3847" width="10.6640625" style="171" customWidth="1"/>
    <col min="3848" max="3852" width="9.6640625" style="171" customWidth="1"/>
    <col min="3853" max="3853" width="10.44140625" style="171" bestFit="1" customWidth="1"/>
    <col min="3854" max="3854" width="9.6640625" style="171" customWidth="1"/>
    <col min="3855" max="3855" width="9.109375" style="171"/>
    <col min="3856" max="3856" width="11.33203125" style="171" customWidth="1"/>
    <col min="3857" max="4100" width="9.109375" style="171"/>
    <col min="4101" max="4101" width="9.6640625" style="171" customWidth="1"/>
    <col min="4102" max="4102" width="39.6640625" style="171" customWidth="1"/>
    <col min="4103" max="4103" width="10.6640625" style="171" customWidth="1"/>
    <col min="4104" max="4108" width="9.6640625" style="171" customWidth="1"/>
    <col min="4109" max="4109" width="10.44140625" style="171" bestFit="1" customWidth="1"/>
    <col min="4110" max="4110" width="9.6640625" style="171" customWidth="1"/>
    <col min="4111" max="4111" width="9.109375" style="171"/>
    <col min="4112" max="4112" width="11.33203125" style="171" customWidth="1"/>
    <col min="4113" max="4356" width="9.109375" style="171"/>
    <col min="4357" max="4357" width="9.6640625" style="171" customWidth="1"/>
    <col min="4358" max="4358" width="39.6640625" style="171" customWidth="1"/>
    <col min="4359" max="4359" width="10.6640625" style="171" customWidth="1"/>
    <col min="4360" max="4364" width="9.6640625" style="171" customWidth="1"/>
    <col min="4365" max="4365" width="10.44140625" style="171" bestFit="1" customWidth="1"/>
    <col min="4366" max="4366" width="9.6640625" style="171" customWidth="1"/>
    <col min="4367" max="4367" width="9.109375" style="171"/>
    <col min="4368" max="4368" width="11.33203125" style="171" customWidth="1"/>
    <col min="4369" max="4612" width="9.109375" style="171"/>
    <col min="4613" max="4613" width="9.6640625" style="171" customWidth="1"/>
    <col min="4614" max="4614" width="39.6640625" style="171" customWidth="1"/>
    <col min="4615" max="4615" width="10.6640625" style="171" customWidth="1"/>
    <col min="4616" max="4620" width="9.6640625" style="171" customWidth="1"/>
    <col min="4621" max="4621" width="10.44140625" style="171" bestFit="1" customWidth="1"/>
    <col min="4622" max="4622" width="9.6640625" style="171" customWidth="1"/>
    <col min="4623" max="4623" width="9.109375" style="171"/>
    <col min="4624" max="4624" width="11.33203125" style="171" customWidth="1"/>
    <col min="4625" max="4868" width="9.109375" style="171"/>
    <col min="4869" max="4869" width="9.6640625" style="171" customWidth="1"/>
    <col min="4870" max="4870" width="39.6640625" style="171" customWidth="1"/>
    <col min="4871" max="4871" width="10.6640625" style="171" customWidth="1"/>
    <col min="4872" max="4876" width="9.6640625" style="171" customWidth="1"/>
    <col min="4877" max="4877" width="10.44140625" style="171" bestFit="1" customWidth="1"/>
    <col min="4878" max="4878" width="9.6640625" style="171" customWidth="1"/>
    <col min="4879" max="4879" width="9.109375" style="171"/>
    <col min="4880" max="4880" width="11.33203125" style="171" customWidth="1"/>
    <col min="4881" max="5124" width="9.109375" style="171"/>
    <col min="5125" max="5125" width="9.6640625" style="171" customWidth="1"/>
    <col min="5126" max="5126" width="39.6640625" style="171" customWidth="1"/>
    <col min="5127" max="5127" width="10.6640625" style="171" customWidth="1"/>
    <col min="5128" max="5132" width="9.6640625" style="171" customWidth="1"/>
    <col min="5133" max="5133" width="10.44140625" style="171" bestFit="1" customWidth="1"/>
    <col min="5134" max="5134" width="9.6640625" style="171" customWidth="1"/>
    <col min="5135" max="5135" width="9.109375" style="171"/>
    <col min="5136" max="5136" width="11.33203125" style="171" customWidth="1"/>
    <col min="5137" max="5380" width="9.109375" style="171"/>
    <col min="5381" max="5381" width="9.6640625" style="171" customWidth="1"/>
    <col min="5382" max="5382" width="39.6640625" style="171" customWidth="1"/>
    <col min="5383" max="5383" width="10.6640625" style="171" customWidth="1"/>
    <col min="5384" max="5388" width="9.6640625" style="171" customWidth="1"/>
    <col min="5389" max="5389" width="10.44140625" style="171" bestFit="1" customWidth="1"/>
    <col min="5390" max="5390" width="9.6640625" style="171" customWidth="1"/>
    <col min="5391" max="5391" width="9.109375" style="171"/>
    <col min="5392" max="5392" width="11.33203125" style="171" customWidth="1"/>
    <col min="5393" max="5636" width="9.109375" style="171"/>
    <col min="5637" max="5637" width="9.6640625" style="171" customWidth="1"/>
    <col min="5638" max="5638" width="39.6640625" style="171" customWidth="1"/>
    <col min="5639" max="5639" width="10.6640625" style="171" customWidth="1"/>
    <col min="5640" max="5644" width="9.6640625" style="171" customWidth="1"/>
    <col min="5645" max="5645" width="10.44140625" style="171" bestFit="1" customWidth="1"/>
    <col min="5646" max="5646" width="9.6640625" style="171" customWidth="1"/>
    <col min="5647" max="5647" width="9.109375" style="171"/>
    <col min="5648" max="5648" width="11.33203125" style="171" customWidth="1"/>
    <col min="5649" max="5892" width="9.109375" style="171"/>
    <col min="5893" max="5893" width="9.6640625" style="171" customWidth="1"/>
    <col min="5894" max="5894" width="39.6640625" style="171" customWidth="1"/>
    <col min="5895" max="5895" width="10.6640625" style="171" customWidth="1"/>
    <col min="5896" max="5900" width="9.6640625" style="171" customWidth="1"/>
    <col min="5901" max="5901" width="10.44140625" style="171" bestFit="1" customWidth="1"/>
    <col min="5902" max="5902" width="9.6640625" style="171" customWidth="1"/>
    <col min="5903" max="5903" width="9.109375" style="171"/>
    <col min="5904" max="5904" width="11.33203125" style="171" customWidth="1"/>
    <col min="5905" max="6148" width="9.109375" style="171"/>
    <col min="6149" max="6149" width="9.6640625" style="171" customWidth="1"/>
    <col min="6150" max="6150" width="39.6640625" style="171" customWidth="1"/>
    <col min="6151" max="6151" width="10.6640625" style="171" customWidth="1"/>
    <col min="6152" max="6156" width="9.6640625" style="171" customWidth="1"/>
    <col min="6157" max="6157" width="10.44140625" style="171" bestFit="1" customWidth="1"/>
    <col min="6158" max="6158" width="9.6640625" style="171" customWidth="1"/>
    <col min="6159" max="6159" width="9.109375" style="171"/>
    <col min="6160" max="6160" width="11.33203125" style="171" customWidth="1"/>
    <col min="6161" max="6404" width="9.109375" style="171"/>
    <col min="6405" max="6405" width="9.6640625" style="171" customWidth="1"/>
    <col min="6406" max="6406" width="39.6640625" style="171" customWidth="1"/>
    <col min="6407" max="6407" width="10.6640625" style="171" customWidth="1"/>
    <col min="6408" max="6412" width="9.6640625" style="171" customWidth="1"/>
    <col min="6413" max="6413" width="10.44140625" style="171" bestFit="1" customWidth="1"/>
    <col min="6414" max="6414" width="9.6640625" style="171" customWidth="1"/>
    <col min="6415" max="6415" width="9.109375" style="171"/>
    <col min="6416" max="6416" width="11.33203125" style="171" customWidth="1"/>
    <col min="6417" max="6660" width="9.109375" style="171"/>
    <col min="6661" max="6661" width="9.6640625" style="171" customWidth="1"/>
    <col min="6662" max="6662" width="39.6640625" style="171" customWidth="1"/>
    <col min="6663" max="6663" width="10.6640625" style="171" customWidth="1"/>
    <col min="6664" max="6668" width="9.6640625" style="171" customWidth="1"/>
    <col min="6669" max="6669" width="10.44140625" style="171" bestFit="1" customWidth="1"/>
    <col min="6670" max="6670" width="9.6640625" style="171" customWidth="1"/>
    <col min="6671" max="6671" width="9.109375" style="171"/>
    <col min="6672" max="6672" width="11.33203125" style="171" customWidth="1"/>
    <col min="6673" max="6916" width="9.109375" style="171"/>
    <col min="6917" max="6917" width="9.6640625" style="171" customWidth="1"/>
    <col min="6918" max="6918" width="39.6640625" style="171" customWidth="1"/>
    <col min="6919" max="6919" width="10.6640625" style="171" customWidth="1"/>
    <col min="6920" max="6924" width="9.6640625" style="171" customWidth="1"/>
    <col min="6925" max="6925" width="10.44140625" style="171" bestFit="1" customWidth="1"/>
    <col min="6926" max="6926" width="9.6640625" style="171" customWidth="1"/>
    <col min="6927" max="6927" width="9.109375" style="171"/>
    <col min="6928" max="6928" width="11.33203125" style="171" customWidth="1"/>
    <col min="6929" max="7172" width="9.109375" style="171"/>
    <col min="7173" max="7173" width="9.6640625" style="171" customWidth="1"/>
    <col min="7174" max="7174" width="39.6640625" style="171" customWidth="1"/>
    <col min="7175" max="7175" width="10.6640625" style="171" customWidth="1"/>
    <col min="7176" max="7180" width="9.6640625" style="171" customWidth="1"/>
    <col min="7181" max="7181" width="10.44140625" style="171" bestFit="1" customWidth="1"/>
    <col min="7182" max="7182" width="9.6640625" style="171" customWidth="1"/>
    <col min="7183" max="7183" width="9.109375" style="171"/>
    <col min="7184" max="7184" width="11.33203125" style="171" customWidth="1"/>
    <col min="7185" max="7428" width="9.109375" style="171"/>
    <col min="7429" max="7429" width="9.6640625" style="171" customWidth="1"/>
    <col min="7430" max="7430" width="39.6640625" style="171" customWidth="1"/>
    <col min="7431" max="7431" width="10.6640625" style="171" customWidth="1"/>
    <col min="7432" max="7436" width="9.6640625" style="171" customWidth="1"/>
    <col min="7437" max="7437" width="10.44140625" style="171" bestFit="1" customWidth="1"/>
    <col min="7438" max="7438" width="9.6640625" style="171" customWidth="1"/>
    <col min="7439" max="7439" width="9.109375" style="171"/>
    <col min="7440" max="7440" width="11.33203125" style="171" customWidth="1"/>
    <col min="7441" max="7684" width="9.109375" style="171"/>
    <col min="7685" max="7685" width="9.6640625" style="171" customWidth="1"/>
    <col min="7686" max="7686" width="39.6640625" style="171" customWidth="1"/>
    <col min="7687" max="7687" width="10.6640625" style="171" customWidth="1"/>
    <col min="7688" max="7692" width="9.6640625" style="171" customWidth="1"/>
    <col min="7693" max="7693" width="10.44140625" style="171" bestFit="1" customWidth="1"/>
    <col min="7694" max="7694" width="9.6640625" style="171" customWidth="1"/>
    <col min="7695" max="7695" width="9.109375" style="171"/>
    <col min="7696" max="7696" width="11.33203125" style="171" customWidth="1"/>
    <col min="7697" max="7940" width="9.109375" style="171"/>
    <col min="7941" max="7941" width="9.6640625" style="171" customWidth="1"/>
    <col min="7942" max="7942" width="39.6640625" style="171" customWidth="1"/>
    <col min="7943" max="7943" width="10.6640625" style="171" customWidth="1"/>
    <col min="7944" max="7948" width="9.6640625" style="171" customWidth="1"/>
    <col min="7949" max="7949" width="10.44140625" style="171" bestFit="1" customWidth="1"/>
    <col min="7950" max="7950" width="9.6640625" style="171" customWidth="1"/>
    <col min="7951" max="7951" width="9.109375" style="171"/>
    <col min="7952" max="7952" width="11.33203125" style="171" customWidth="1"/>
    <col min="7953" max="8196" width="9.109375" style="171"/>
    <col min="8197" max="8197" width="9.6640625" style="171" customWidth="1"/>
    <col min="8198" max="8198" width="39.6640625" style="171" customWidth="1"/>
    <col min="8199" max="8199" width="10.6640625" style="171" customWidth="1"/>
    <col min="8200" max="8204" width="9.6640625" style="171" customWidth="1"/>
    <col min="8205" max="8205" width="10.44140625" style="171" bestFit="1" customWidth="1"/>
    <col min="8206" max="8206" width="9.6640625" style="171" customWidth="1"/>
    <col min="8207" max="8207" width="9.109375" style="171"/>
    <col min="8208" max="8208" width="11.33203125" style="171" customWidth="1"/>
    <col min="8209" max="8452" width="9.109375" style="171"/>
    <col min="8453" max="8453" width="9.6640625" style="171" customWidth="1"/>
    <col min="8454" max="8454" width="39.6640625" style="171" customWidth="1"/>
    <col min="8455" max="8455" width="10.6640625" style="171" customWidth="1"/>
    <col min="8456" max="8460" width="9.6640625" style="171" customWidth="1"/>
    <col min="8461" max="8461" width="10.44140625" style="171" bestFit="1" customWidth="1"/>
    <col min="8462" max="8462" width="9.6640625" style="171" customWidth="1"/>
    <col min="8463" max="8463" width="9.109375" style="171"/>
    <col min="8464" max="8464" width="11.33203125" style="171" customWidth="1"/>
    <col min="8465" max="8708" width="9.109375" style="171"/>
    <col min="8709" max="8709" width="9.6640625" style="171" customWidth="1"/>
    <col min="8710" max="8710" width="39.6640625" style="171" customWidth="1"/>
    <col min="8711" max="8711" width="10.6640625" style="171" customWidth="1"/>
    <col min="8712" max="8716" width="9.6640625" style="171" customWidth="1"/>
    <col min="8717" max="8717" width="10.44140625" style="171" bestFit="1" customWidth="1"/>
    <col min="8718" max="8718" width="9.6640625" style="171" customWidth="1"/>
    <col min="8719" max="8719" width="9.109375" style="171"/>
    <col min="8720" max="8720" width="11.33203125" style="171" customWidth="1"/>
    <col min="8721" max="8964" width="9.109375" style="171"/>
    <col min="8965" max="8965" width="9.6640625" style="171" customWidth="1"/>
    <col min="8966" max="8966" width="39.6640625" style="171" customWidth="1"/>
    <col min="8967" max="8967" width="10.6640625" style="171" customWidth="1"/>
    <col min="8968" max="8972" width="9.6640625" style="171" customWidth="1"/>
    <col min="8973" max="8973" width="10.44140625" style="171" bestFit="1" customWidth="1"/>
    <col min="8974" max="8974" width="9.6640625" style="171" customWidth="1"/>
    <col min="8975" max="8975" width="9.109375" style="171"/>
    <col min="8976" max="8976" width="11.33203125" style="171" customWidth="1"/>
    <col min="8977" max="9220" width="9.109375" style="171"/>
    <col min="9221" max="9221" width="9.6640625" style="171" customWidth="1"/>
    <col min="9222" max="9222" width="39.6640625" style="171" customWidth="1"/>
    <col min="9223" max="9223" width="10.6640625" style="171" customWidth="1"/>
    <col min="9224" max="9228" width="9.6640625" style="171" customWidth="1"/>
    <col min="9229" max="9229" width="10.44140625" style="171" bestFit="1" customWidth="1"/>
    <col min="9230" max="9230" width="9.6640625" style="171" customWidth="1"/>
    <col min="9231" max="9231" width="9.109375" style="171"/>
    <col min="9232" max="9232" width="11.33203125" style="171" customWidth="1"/>
    <col min="9233" max="9476" width="9.109375" style="171"/>
    <col min="9477" max="9477" width="9.6640625" style="171" customWidth="1"/>
    <col min="9478" max="9478" width="39.6640625" style="171" customWidth="1"/>
    <col min="9479" max="9479" width="10.6640625" style="171" customWidth="1"/>
    <col min="9480" max="9484" width="9.6640625" style="171" customWidth="1"/>
    <col min="9485" max="9485" width="10.44140625" style="171" bestFit="1" customWidth="1"/>
    <col min="9486" max="9486" width="9.6640625" style="171" customWidth="1"/>
    <col min="9487" max="9487" width="9.109375" style="171"/>
    <col min="9488" max="9488" width="11.33203125" style="171" customWidth="1"/>
    <col min="9489" max="9732" width="9.109375" style="171"/>
    <col min="9733" max="9733" width="9.6640625" style="171" customWidth="1"/>
    <col min="9734" max="9734" width="39.6640625" style="171" customWidth="1"/>
    <col min="9735" max="9735" width="10.6640625" style="171" customWidth="1"/>
    <col min="9736" max="9740" width="9.6640625" style="171" customWidth="1"/>
    <col min="9741" max="9741" width="10.44140625" style="171" bestFit="1" customWidth="1"/>
    <col min="9742" max="9742" width="9.6640625" style="171" customWidth="1"/>
    <col min="9743" max="9743" width="9.109375" style="171"/>
    <col min="9744" max="9744" width="11.33203125" style="171" customWidth="1"/>
    <col min="9745" max="9988" width="9.109375" style="171"/>
    <col min="9989" max="9989" width="9.6640625" style="171" customWidth="1"/>
    <col min="9990" max="9990" width="39.6640625" style="171" customWidth="1"/>
    <col min="9991" max="9991" width="10.6640625" style="171" customWidth="1"/>
    <col min="9992" max="9996" width="9.6640625" style="171" customWidth="1"/>
    <col min="9997" max="9997" width="10.44140625" style="171" bestFit="1" customWidth="1"/>
    <col min="9998" max="9998" width="9.6640625" style="171" customWidth="1"/>
    <col min="9999" max="9999" width="9.109375" style="171"/>
    <col min="10000" max="10000" width="11.33203125" style="171" customWidth="1"/>
    <col min="10001" max="10244" width="9.109375" style="171"/>
    <col min="10245" max="10245" width="9.6640625" style="171" customWidth="1"/>
    <col min="10246" max="10246" width="39.6640625" style="171" customWidth="1"/>
    <col min="10247" max="10247" width="10.6640625" style="171" customWidth="1"/>
    <col min="10248" max="10252" width="9.6640625" style="171" customWidth="1"/>
    <col min="10253" max="10253" width="10.44140625" style="171" bestFit="1" customWidth="1"/>
    <col min="10254" max="10254" width="9.6640625" style="171" customWidth="1"/>
    <col min="10255" max="10255" width="9.109375" style="171"/>
    <col min="10256" max="10256" width="11.33203125" style="171" customWidth="1"/>
    <col min="10257" max="10500" width="9.109375" style="171"/>
    <col min="10501" max="10501" width="9.6640625" style="171" customWidth="1"/>
    <col min="10502" max="10502" width="39.6640625" style="171" customWidth="1"/>
    <col min="10503" max="10503" width="10.6640625" style="171" customWidth="1"/>
    <col min="10504" max="10508" width="9.6640625" style="171" customWidth="1"/>
    <col min="10509" max="10509" width="10.44140625" style="171" bestFit="1" customWidth="1"/>
    <col min="10510" max="10510" width="9.6640625" style="171" customWidth="1"/>
    <col min="10511" max="10511" width="9.109375" style="171"/>
    <col min="10512" max="10512" width="11.33203125" style="171" customWidth="1"/>
    <col min="10513" max="10756" width="9.109375" style="171"/>
    <col min="10757" max="10757" width="9.6640625" style="171" customWidth="1"/>
    <col min="10758" max="10758" width="39.6640625" style="171" customWidth="1"/>
    <col min="10759" max="10759" width="10.6640625" style="171" customWidth="1"/>
    <col min="10760" max="10764" width="9.6640625" style="171" customWidth="1"/>
    <col min="10765" max="10765" width="10.44140625" style="171" bestFit="1" customWidth="1"/>
    <col min="10766" max="10766" width="9.6640625" style="171" customWidth="1"/>
    <col min="10767" max="10767" width="9.109375" style="171"/>
    <col min="10768" max="10768" width="11.33203125" style="171" customWidth="1"/>
    <col min="10769" max="11012" width="9.109375" style="171"/>
    <col min="11013" max="11013" width="9.6640625" style="171" customWidth="1"/>
    <col min="11014" max="11014" width="39.6640625" style="171" customWidth="1"/>
    <col min="11015" max="11015" width="10.6640625" style="171" customWidth="1"/>
    <col min="11016" max="11020" width="9.6640625" style="171" customWidth="1"/>
    <col min="11021" max="11021" width="10.44140625" style="171" bestFit="1" customWidth="1"/>
    <col min="11022" max="11022" width="9.6640625" style="171" customWidth="1"/>
    <col min="11023" max="11023" width="9.109375" style="171"/>
    <col min="11024" max="11024" width="11.33203125" style="171" customWidth="1"/>
    <col min="11025" max="11268" width="9.109375" style="171"/>
    <col min="11269" max="11269" width="9.6640625" style="171" customWidth="1"/>
    <col min="11270" max="11270" width="39.6640625" style="171" customWidth="1"/>
    <col min="11271" max="11271" width="10.6640625" style="171" customWidth="1"/>
    <col min="11272" max="11276" width="9.6640625" style="171" customWidth="1"/>
    <col min="11277" max="11277" width="10.44140625" style="171" bestFit="1" customWidth="1"/>
    <col min="11278" max="11278" width="9.6640625" style="171" customWidth="1"/>
    <col min="11279" max="11279" width="9.109375" style="171"/>
    <col min="11280" max="11280" width="11.33203125" style="171" customWidth="1"/>
    <col min="11281" max="11524" width="9.109375" style="171"/>
    <col min="11525" max="11525" width="9.6640625" style="171" customWidth="1"/>
    <col min="11526" max="11526" width="39.6640625" style="171" customWidth="1"/>
    <col min="11527" max="11527" width="10.6640625" style="171" customWidth="1"/>
    <col min="11528" max="11532" width="9.6640625" style="171" customWidth="1"/>
    <col min="11533" max="11533" width="10.44140625" style="171" bestFit="1" customWidth="1"/>
    <col min="11534" max="11534" width="9.6640625" style="171" customWidth="1"/>
    <col min="11535" max="11535" width="9.109375" style="171"/>
    <col min="11536" max="11536" width="11.33203125" style="171" customWidth="1"/>
    <col min="11537" max="11780" width="9.109375" style="171"/>
    <col min="11781" max="11781" width="9.6640625" style="171" customWidth="1"/>
    <col min="11782" max="11782" width="39.6640625" style="171" customWidth="1"/>
    <col min="11783" max="11783" width="10.6640625" style="171" customWidth="1"/>
    <col min="11784" max="11788" width="9.6640625" style="171" customWidth="1"/>
    <col min="11789" max="11789" width="10.44140625" style="171" bestFit="1" customWidth="1"/>
    <col min="11790" max="11790" width="9.6640625" style="171" customWidth="1"/>
    <col min="11791" max="11791" width="9.109375" style="171"/>
    <col min="11792" max="11792" width="11.33203125" style="171" customWidth="1"/>
    <col min="11793" max="12036" width="9.109375" style="171"/>
    <col min="12037" max="12037" width="9.6640625" style="171" customWidth="1"/>
    <col min="12038" max="12038" width="39.6640625" style="171" customWidth="1"/>
    <col min="12039" max="12039" width="10.6640625" style="171" customWidth="1"/>
    <col min="12040" max="12044" width="9.6640625" style="171" customWidth="1"/>
    <col min="12045" max="12045" width="10.44140625" style="171" bestFit="1" customWidth="1"/>
    <col min="12046" max="12046" width="9.6640625" style="171" customWidth="1"/>
    <col min="12047" max="12047" width="9.109375" style="171"/>
    <col min="12048" max="12048" width="11.33203125" style="171" customWidth="1"/>
    <col min="12049" max="12292" width="9.109375" style="171"/>
    <col min="12293" max="12293" width="9.6640625" style="171" customWidth="1"/>
    <col min="12294" max="12294" width="39.6640625" style="171" customWidth="1"/>
    <col min="12295" max="12295" width="10.6640625" style="171" customWidth="1"/>
    <col min="12296" max="12300" width="9.6640625" style="171" customWidth="1"/>
    <col min="12301" max="12301" width="10.44140625" style="171" bestFit="1" customWidth="1"/>
    <col min="12302" max="12302" width="9.6640625" style="171" customWidth="1"/>
    <col min="12303" max="12303" width="9.109375" style="171"/>
    <col min="12304" max="12304" width="11.33203125" style="171" customWidth="1"/>
    <col min="12305" max="12548" width="9.109375" style="171"/>
    <col min="12549" max="12549" width="9.6640625" style="171" customWidth="1"/>
    <col min="12550" max="12550" width="39.6640625" style="171" customWidth="1"/>
    <col min="12551" max="12551" width="10.6640625" style="171" customWidth="1"/>
    <col min="12552" max="12556" width="9.6640625" style="171" customWidth="1"/>
    <col min="12557" max="12557" width="10.44140625" style="171" bestFit="1" customWidth="1"/>
    <col min="12558" max="12558" width="9.6640625" style="171" customWidth="1"/>
    <col min="12559" max="12559" width="9.109375" style="171"/>
    <col min="12560" max="12560" width="11.33203125" style="171" customWidth="1"/>
    <col min="12561" max="12804" width="9.109375" style="171"/>
    <col min="12805" max="12805" width="9.6640625" style="171" customWidth="1"/>
    <col min="12806" max="12806" width="39.6640625" style="171" customWidth="1"/>
    <col min="12807" max="12807" width="10.6640625" style="171" customWidth="1"/>
    <col min="12808" max="12812" width="9.6640625" style="171" customWidth="1"/>
    <col min="12813" max="12813" width="10.44140625" style="171" bestFit="1" customWidth="1"/>
    <col min="12814" max="12814" width="9.6640625" style="171" customWidth="1"/>
    <col min="12815" max="12815" width="9.109375" style="171"/>
    <col min="12816" max="12816" width="11.33203125" style="171" customWidth="1"/>
    <col min="12817" max="13060" width="9.109375" style="171"/>
    <col min="13061" max="13061" width="9.6640625" style="171" customWidth="1"/>
    <col min="13062" max="13062" width="39.6640625" style="171" customWidth="1"/>
    <col min="13063" max="13063" width="10.6640625" style="171" customWidth="1"/>
    <col min="13064" max="13068" width="9.6640625" style="171" customWidth="1"/>
    <col min="13069" max="13069" width="10.44140625" style="171" bestFit="1" customWidth="1"/>
    <col min="13070" max="13070" width="9.6640625" style="171" customWidth="1"/>
    <col min="13071" max="13071" width="9.109375" style="171"/>
    <col min="13072" max="13072" width="11.33203125" style="171" customWidth="1"/>
    <col min="13073" max="13316" width="9.109375" style="171"/>
    <col min="13317" max="13317" width="9.6640625" style="171" customWidth="1"/>
    <col min="13318" max="13318" width="39.6640625" style="171" customWidth="1"/>
    <col min="13319" max="13319" width="10.6640625" style="171" customWidth="1"/>
    <col min="13320" max="13324" width="9.6640625" style="171" customWidth="1"/>
    <col min="13325" max="13325" width="10.44140625" style="171" bestFit="1" customWidth="1"/>
    <col min="13326" max="13326" width="9.6640625" style="171" customWidth="1"/>
    <col min="13327" max="13327" width="9.109375" style="171"/>
    <col min="13328" max="13328" width="11.33203125" style="171" customWidth="1"/>
    <col min="13329" max="13572" width="9.109375" style="171"/>
    <col min="13573" max="13573" width="9.6640625" style="171" customWidth="1"/>
    <col min="13574" max="13574" width="39.6640625" style="171" customWidth="1"/>
    <col min="13575" max="13575" width="10.6640625" style="171" customWidth="1"/>
    <col min="13576" max="13580" width="9.6640625" style="171" customWidth="1"/>
    <col min="13581" max="13581" width="10.44140625" style="171" bestFit="1" customWidth="1"/>
    <col min="13582" max="13582" width="9.6640625" style="171" customWidth="1"/>
    <col min="13583" max="13583" width="9.109375" style="171"/>
    <col min="13584" max="13584" width="11.33203125" style="171" customWidth="1"/>
    <col min="13585" max="13828" width="9.109375" style="171"/>
    <col min="13829" max="13829" width="9.6640625" style="171" customWidth="1"/>
    <col min="13830" max="13830" width="39.6640625" style="171" customWidth="1"/>
    <col min="13831" max="13831" width="10.6640625" style="171" customWidth="1"/>
    <col min="13832" max="13836" width="9.6640625" style="171" customWidth="1"/>
    <col min="13837" max="13837" width="10.44140625" style="171" bestFit="1" customWidth="1"/>
    <col min="13838" max="13838" width="9.6640625" style="171" customWidth="1"/>
    <col min="13839" max="13839" width="9.109375" style="171"/>
    <col min="13840" max="13840" width="11.33203125" style="171" customWidth="1"/>
    <col min="13841" max="14084" width="9.109375" style="171"/>
    <col min="14085" max="14085" width="9.6640625" style="171" customWidth="1"/>
    <col min="14086" max="14086" width="39.6640625" style="171" customWidth="1"/>
    <col min="14087" max="14087" width="10.6640625" style="171" customWidth="1"/>
    <col min="14088" max="14092" width="9.6640625" style="171" customWidth="1"/>
    <col min="14093" max="14093" width="10.44140625" style="171" bestFit="1" customWidth="1"/>
    <col min="14094" max="14094" width="9.6640625" style="171" customWidth="1"/>
    <col min="14095" max="14095" width="9.109375" style="171"/>
    <col min="14096" max="14096" width="11.33203125" style="171" customWidth="1"/>
    <col min="14097" max="14340" width="9.109375" style="171"/>
    <col min="14341" max="14341" width="9.6640625" style="171" customWidth="1"/>
    <col min="14342" max="14342" width="39.6640625" style="171" customWidth="1"/>
    <col min="14343" max="14343" width="10.6640625" style="171" customWidth="1"/>
    <col min="14344" max="14348" width="9.6640625" style="171" customWidth="1"/>
    <col min="14349" max="14349" width="10.44140625" style="171" bestFit="1" customWidth="1"/>
    <col min="14350" max="14350" width="9.6640625" style="171" customWidth="1"/>
    <col min="14351" max="14351" width="9.109375" style="171"/>
    <col min="14352" max="14352" width="11.33203125" style="171" customWidth="1"/>
    <col min="14353" max="14596" width="9.109375" style="171"/>
    <col min="14597" max="14597" width="9.6640625" style="171" customWidth="1"/>
    <col min="14598" max="14598" width="39.6640625" style="171" customWidth="1"/>
    <col min="14599" max="14599" width="10.6640625" style="171" customWidth="1"/>
    <col min="14600" max="14604" width="9.6640625" style="171" customWidth="1"/>
    <col min="14605" max="14605" width="10.44140625" style="171" bestFit="1" customWidth="1"/>
    <col min="14606" max="14606" width="9.6640625" style="171" customWidth="1"/>
    <col min="14607" max="14607" width="9.109375" style="171"/>
    <col min="14608" max="14608" width="11.33203125" style="171" customWidth="1"/>
    <col min="14609" max="14852" width="9.109375" style="171"/>
    <col min="14853" max="14853" width="9.6640625" style="171" customWidth="1"/>
    <col min="14854" max="14854" width="39.6640625" style="171" customWidth="1"/>
    <col min="14855" max="14855" width="10.6640625" style="171" customWidth="1"/>
    <col min="14856" max="14860" width="9.6640625" style="171" customWidth="1"/>
    <col min="14861" max="14861" width="10.44140625" style="171" bestFit="1" customWidth="1"/>
    <col min="14862" max="14862" width="9.6640625" style="171" customWidth="1"/>
    <col min="14863" max="14863" width="9.109375" style="171"/>
    <col min="14864" max="14864" width="11.33203125" style="171" customWidth="1"/>
    <col min="14865" max="15108" width="9.109375" style="171"/>
    <col min="15109" max="15109" width="9.6640625" style="171" customWidth="1"/>
    <col min="15110" max="15110" width="39.6640625" style="171" customWidth="1"/>
    <col min="15111" max="15111" width="10.6640625" style="171" customWidth="1"/>
    <col min="15112" max="15116" width="9.6640625" style="171" customWidth="1"/>
    <col min="15117" max="15117" width="10.44140625" style="171" bestFit="1" customWidth="1"/>
    <col min="15118" max="15118" width="9.6640625" style="171" customWidth="1"/>
    <col min="15119" max="15119" width="9.109375" style="171"/>
    <col min="15120" max="15120" width="11.33203125" style="171" customWidth="1"/>
    <col min="15121" max="15364" width="9.109375" style="171"/>
    <col min="15365" max="15365" width="9.6640625" style="171" customWidth="1"/>
    <col min="15366" max="15366" width="39.6640625" style="171" customWidth="1"/>
    <col min="15367" max="15367" width="10.6640625" style="171" customWidth="1"/>
    <col min="15368" max="15372" width="9.6640625" style="171" customWidth="1"/>
    <col min="15373" max="15373" width="10.44140625" style="171" bestFit="1" customWidth="1"/>
    <col min="15374" max="15374" width="9.6640625" style="171" customWidth="1"/>
    <col min="15375" max="15375" width="9.109375" style="171"/>
    <col min="15376" max="15376" width="11.33203125" style="171" customWidth="1"/>
    <col min="15377" max="15620" width="9.109375" style="171"/>
    <col min="15621" max="15621" width="9.6640625" style="171" customWidth="1"/>
    <col min="15622" max="15622" width="39.6640625" style="171" customWidth="1"/>
    <col min="15623" max="15623" width="10.6640625" style="171" customWidth="1"/>
    <col min="15624" max="15628" width="9.6640625" style="171" customWidth="1"/>
    <col min="15629" max="15629" width="10.44140625" style="171" bestFit="1" customWidth="1"/>
    <col min="15630" max="15630" width="9.6640625" style="171" customWidth="1"/>
    <col min="15631" max="15631" width="9.109375" style="171"/>
    <col min="15632" max="15632" width="11.33203125" style="171" customWidth="1"/>
    <col min="15633" max="15876" width="9.109375" style="171"/>
    <col min="15877" max="15877" width="9.6640625" style="171" customWidth="1"/>
    <col min="15878" max="15878" width="39.6640625" style="171" customWidth="1"/>
    <col min="15879" max="15879" width="10.6640625" style="171" customWidth="1"/>
    <col min="15880" max="15884" width="9.6640625" style="171" customWidth="1"/>
    <col min="15885" max="15885" width="10.44140625" style="171" bestFit="1" customWidth="1"/>
    <col min="15886" max="15886" width="9.6640625" style="171" customWidth="1"/>
    <col min="15887" max="15887" width="9.109375" style="171"/>
    <col min="15888" max="15888" width="11.33203125" style="171" customWidth="1"/>
    <col min="15889" max="16132" width="9.109375" style="171"/>
    <col min="16133" max="16133" width="9.6640625" style="171" customWidth="1"/>
    <col min="16134" max="16134" width="39.6640625" style="171" customWidth="1"/>
    <col min="16135" max="16135" width="10.6640625" style="171" customWidth="1"/>
    <col min="16136" max="16140" width="9.6640625" style="171" customWidth="1"/>
    <col min="16141" max="16141" width="10.44140625" style="171" bestFit="1" customWidth="1"/>
    <col min="16142" max="16142" width="9.6640625" style="171" customWidth="1"/>
    <col min="16143" max="16143" width="9.109375" style="171"/>
    <col min="16144" max="16144" width="11.33203125" style="171" customWidth="1"/>
    <col min="16145" max="16384" width="9.109375" style="171"/>
  </cols>
  <sheetData>
    <row r="1" spans="1:16" ht="32.25" customHeight="1" x14ac:dyDescent="0.25">
      <c r="A1" s="374" t="s">
        <v>67</v>
      </c>
      <c r="B1" s="375"/>
      <c r="C1" s="375"/>
      <c r="D1" s="375"/>
      <c r="E1" s="375"/>
      <c r="F1" s="375"/>
      <c r="G1" s="375"/>
      <c r="H1" s="375"/>
      <c r="I1" s="375"/>
      <c r="J1" s="375"/>
      <c r="K1" s="375"/>
      <c r="L1" s="375"/>
      <c r="M1" s="375"/>
      <c r="N1" s="375"/>
      <c r="O1" s="375"/>
      <c r="P1" s="376"/>
    </row>
    <row r="2" spans="1:16" ht="32.25" customHeight="1" thickBot="1" x14ac:dyDescent="0.3">
      <c r="A2" s="377" t="s">
        <v>147</v>
      </c>
      <c r="B2" s="378"/>
      <c r="C2" s="378"/>
      <c r="D2" s="378"/>
      <c r="E2" s="378"/>
      <c r="F2" s="378"/>
      <c r="G2" s="378"/>
      <c r="H2" s="378"/>
      <c r="I2" s="378"/>
      <c r="J2" s="378"/>
      <c r="K2" s="378"/>
      <c r="L2" s="378"/>
      <c r="M2" s="378"/>
      <c r="N2" s="378"/>
      <c r="O2" s="378"/>
      <c r="P2" s="379"/>
    </row>
    <row r="3" spans="1:16" ht="106.2" thickBot="1" x14ac:dyDescent="0.3">
      <c r="A3" s="152" t="s">
        <v>92</v>
      </c>
      <c r="B3" s="193" t="s">
        <v>148</v>
      </c>
      <c r="C3" s="193" t="s">
        <v>149</v>
      </c>
      <c r="D3" s="156" t="s">
        <v>150</v>
      </c>
      <c r="E3" s="152" t="s">
        <v>151</v>
      </c>
      <c r="F3" s="194" t="s">
        <v>152</v>
      </c>
      <c r="G3" s="152" t="s">
        <v>153</v>
      </c>
      <c r="H3" s="153" t="s">
        <v>154</v>
      </c>
      <c r="I3" s="153" t="s">
        <v>155</v>
      </c>
      <c r="J3" s="153" t="s">
        <v>156</v>
      </c>
      <c r="K3" s="153" t="s">
        <v>157</v>
      </c>
      <c r="L3" s="268" t="s">
        <v>205</v>
      </c>
      <c r="M3" s="178" t="s">
        <v>158</v>
      </c>
      <c r="N3" s="195" t="s">
        <v>100</v>
      </c>
      <c r="O3" s="196" t="s">
        <v>101</v>
      </c>
      <c r="P3" s="195" t="s">
        <v>159</v>
      </c>
    </row>
    <row r="4" spans="1:16" x14ac:dyDescent="0.25">
      <c r="A4" s="197" t="s">
        <v>160</v>
      </c>
      <c r="B4" s="198" t="s">
        <v>112</v>
      </c>
      <c r="C4" s="157">
        <v>12</v>
      </c>
      <c r="D4" s="199">
        <v>1</v>
      </c>
      <c r="E4" s="200">
        <f>VLOOKUP($B$4,ccnl!$A$2:$B$27,2,FALSE)*(C4+1)/12*D4</f>
        <v>23018.926666666666</v>
      </c>
      <c r="F4" s="201"/>
      <c r="G4" s="200">
        <f>SUM(E4:F4)</f>
        <v>23018.926666666666</v>
      </c>
      <c r="H4" s="158">
        <f>+G4*0.238</f>
        <v>5478.5045466666661</v>
      </c>
      <c r="I4" s="158">
        <f>+G4*2.88/100</f>
        <v>662.94508799999994</v>
      </c>
      <c r="J4" s="158">
        <f>+G4*0.005</f>
        <v>115.09463333333333</v>
      </c>
      <c r="K4" s="158">
        <f>+G4*8.5/100</f>
        <v>1956.6087666666665</v>
      </c>
      <c r="L4" s="269" t="s">
        <v>208</v>
      </c>
      <c r="M4" s="202">
        <f>SUM(G4:K4)</f>
        <v>31232.079701333336</v>
      </c>
      <c r="N4" s="165"/>
      <c r="O4" s="203"/>
      <c r="P4" s="165"/>
    </row>
    <row r="5" spans="1:16" x14ac:dyDescent="0.25">
      <c r="A5" s="168" t="s">
        <v>161</v>
      </c>
      <c r="B5" s="204" t="s">
        <v>112</v>
      </c>
      <c r="C5" s="161">
        <v>12</v>
      </c>
      <c r="D5" s="205">
        <v>1</v>
      </c>
      <c r="E5" s="200">
        <f>VLOOKUP($B$4,ccnl!$A$2:$B$27,2,FALSE)*(C5+1)/12*D5</f>
        <v>23018.926666666666</v>
      </c>
      <c r="F5" s="207"/>
      <c r="G5" s="200">
        <f t="shared" ref="G5:G24" si="0">SUM(E5:F5)</f>
        <v>23018.926666666666</v>
      </c>
      <c r="H5" s="158">
        <f t="shared" ref="H5:H22" si="1">+G5*0.238</f>
        <v>5478.5045466666661</v>
      </c>
      <c r="I5" s="158">
        <f t="shared" ref="I5:I22" si="2">+G5*2.88/100</f>
        <v>662.94508799999994</v>
      </c>
      <c r="J5" s="158">
        <f t="shared" ref="J5:J22" si="3">+G5*0.005</f>
        <v>115.09463333333333</v>
      </c>
      <c r="K5" s="158">
        <f t="shared" ref="K5:K22" si="4">+G5*8.5/100</f>
        <v>1956.6087666666665</v>
      </c>
      <c r="L5" s="270">
        <v>146</v>
      </c>
      <c r="M5" s="202">
        <f t="shared" ref="M5:M24" si="5">SUM(G5:K5)</f>
        <v>31232.079701333336</v>
      </c>
      <c r="N5" s="165"/>
      <c r="O5" s="203"/>
      <c r="P5" s="165"/>
    </row>
    <row r="6" spans="1:16" x14ac:dyDescent="0.25">
      <c r="A6" s="168" t="s">
        <v>162</v>
      </c>
      <c r="B6" s="204" t="s">
        <v>112</v>
      </c>
      <c r="C6" s="161">
        <v>12</v>
      </c>
      <c r="D6" s="205">
        <v>1</v>
      </c>
      <c r="E6" s="200">
        <f>VLOOKUP($B$4,ccnl!$A$2:$B$27,2,FALSE)*(C6+1)/12*D6</f>
        <v>23018.926666666666</v>
      </c>
      <c r="F6" s="207"/>
      <c r="G6" s="200">
        <f t="shared" si="0"/>
        <v>23018.926666666666</v>
      </c>
      <c r="H6" s="158">
        <f t="shared" si="1"/>
        <v>5478.5045466666661</v>
      </c>
      <c r="I6" s="158">
        <f t="shared" si="2"/>
        <v>662.94508799999994</v>
      </c>
      <c r="J6" s="158">
        <f t="shared" si="3"/>
        <v>115.09463333333333</v>
      </c>
      <c r="K6" s="158">
        <f t="shared" si="4"/>
        <v>1956.6087666666665</v>
      </c>
      <c r="L6" s="270">
        <v>272</v>
      </c>
      <c r="M6" s="202">
        <f t="shared" si="5"/>
        <v>31232.079701333336</v>
      </c>
      <c r="N6" s="165"/>
      <c r="O6" s="203"/>
      <c r="P6" s="165"/>
    </row>
    <row r="7" spans="1:16" x14ac:dyDescent="0.25">
      <c r="A7" s="168" t="s">
        <v>163</v>
      </c>
      <c r="B7" s="204" t="s">
        <v>164</v>
      </c>
      <c r="C7" s="161">
        <v>12</v>
      </c>
      <c r="D7" s="205">
        <v>1</v>
      </c>
      <c r="E7" s="200">
        <f>VLOOKUP($B$4,ccnl!$A$2:$B$27,2,FALSE)*(C7+1)/12*D7</f>
        <v>23018.926666666666</v>
      </c>
      <c r="F7" s="207"/>
      <c r="G7" s="200">
        <f t="shared" si="0"/>
        <v>23018.926666666666</v>
      </c>
      <c r="H7" s="158">
        <f t="shared" si="1"/>
        <v>5478.5045466666661</v>
      </c>
      <c r="I7" s="158">
        <f t="shared" si="2"/>
        <v>662.94508799999994</v>
      </c>
      <c r="J7" s="158">
        <f t="shared" si="3"/>
        <v>115.09463333333333</v>
      </c>
      <c r="K7" s="158">
        <f t="shared" si="4"/>
        <v>1956.6087666666665</v>
      </c>
      <c r="L7" s="270" t="s">
        <v>207</v>
      </c>
      <c r="M7" s="202">
        <f t="shared" si="5"/>
        <v>31232.079701333336</v>
      </c>
      <c r="N7" s="165"/>
      <c r="O7" s="203"/>
      <c r="P7" s="165"/>
    </row>
    <row r="8" spans="1:16" x14ac:dyDescent="0.25">
      <c r="A8" s="168" t="s">
        <v>165</v>
      </c>
      <c r="B8" s="204" t="s">
        <v>164</v>
      </c>
      <c r="C8" s="161">
        <v>12</v>
      </c>
      <c r="D8" s="205">
        <v>1</v>
      </c>
      <c r="E8" s="200">
        <f>VLOOKUP($B$4,ccnl!$A$2:$B$27,2,FALSE)*(C8+1)/12*D8</f>
        <v>23018.926666666666</v>
      </c>
      <c r="F8" s="207"/>
      <c r="G8" s="200">
        <f t="shared" si="0"/>
        <v>23018.926666666666</v>
      </c>
      <c r="H8" s="158">
        <f t="shared" si="1"/>
        <v>5478.5045466666661</v>
      </c>
      <c r="I8" s="158">
        <f t="shared" si="2"/>
        <v>662.94508799999994</v>
      </c>
      <c r="J8" s="158">
        <f t="shared" si="3"/>
        <v>115.09463333333333</v>
      </c>
      <c r="K8" s="158">
        <f t="shared" si="4"/>
        <v>1956.6087666666665</v>
      </c>
      <c r="L8" s="270" t="s">
        <v>211</v>
      </c>
      <c r="M8" s="202">
        <f t="shared" si="5"/>
        <v>31232.079701333336</v>
      </c>
      <c r="N8" s="165"/>
      <c r="O8" s="203"/>
      <c r="P8" s="165"/>
    </row>
    <row r="9" spans="1:16" x14ac:dyDescent="0.25">
      <c r="A9" s="168" t="s">
        <v>166</v>
      </c>
      <c r="B9" s="204" t="s">
        <v>112</v>
      </c>
      <c r="C9" s="161">
        <v>12</v>
      </c>
      <c r="D9" s="205">
        <v>1</v>
      </c>
      <c r="E9" s="200">
        <f>VLOOKUP($B$4,ccnl!$A$2:$B$27,2,FALSE)*(C9+1)/12*D9</f>
        <v>23018.926666666666</v>
      </c>
      <c r="F9" s="207"/>
      <c r="G9" s="200">
        <f t="shared" si="0"/>
        <v>23018.926666666666</v>
      </c>
      <c r="H9" s="158">
        <f t="shared" si="1"/>
        <v>5478.5045466666661</v>
      </c>
      <c r="I9" s="158">
        <f t="shared" si="2"/>
        <v>662.94508799999994</v>
      </c>
      <c r="J9" s="158">
        <f t="shared" si="3"/>
        <v>115.09463333333333</v>
      </c>
      <c r="K9" s="158">
        <f t="shared" si="4"/>
        <v>1956.6087666666665</v>
      </c>
      <c r="L9" s="270" t="s">
        <v>206</v>
      </c>
      <c r="M9" s="202">
        <f t="shared" si="5"/>
        <v>31232.079701333336</v>
      </c>
      <c r="N9" s="165"/>
      <c r="O9" s="203"/>
      <c r="P9" s="165"/>
    </row>
    <row r="10" spans="1:16" s="267" customFormat="1" x14ac:dyDescent="0.25">
      <c r="A10" s="258" t="s">
        <v>210</v>
      </c>
      <c r="B10" s="259" t="s">
        <v>112</v>
      </c>
      <c r="C10" s="260">
        <v>5</v>
      </c>
      <c r="D10" s="261">
        <v>0.5</v>
      </c>
      <c r="E10" s="262">
        <f>VLOOKUP($B$4,ccnl!$A$2:$B$27,2,FALSE)*(C10+1)/12*D10</f>
        <v>5312.06</v>
      </c>
      <c r="F10" s="263"/>
      <c r="G10" s="262">
        <f t="shared" si="0"/>
        <v>5312.06</v>
      </c>
      <c r="H10" s="264">
        <f t="shared" si="1"/>
        <v>1264.27028</v>
      </c>
      <c r="I10" s="264">
        <f t="shared" si="2"/>
        <v>152.98732799999999</v>
      </c>
      <c r="J10" s="264">
        <f t="shared" si="3"/>
        <v>26.560300000000002</v>
      </c>
      <c r="K10" s="264">
        <f t="shared" si="4"/>
        <v>451.52510000000001</v>
      </c>
      <c r="L10" s="271" t="s">
        <v>206</v>
      </c>
      <c r="M10" s="202">
        <f t="shared" si="5"/>
        <v>7207.4030080000002</v>
      </c>
      <c r="N10" s="265"/>
      <c r="O10" s="266"/>
      <c r="P10" s="265"/>
    </row>
    <row r="11" spans="1:16" x14ac:dyDescent="0.25">
      <c r="A11" s="168"/>
      <c r="B11" s="204"/>
      <c r="C11" s="161"/>
      <c r="D11" s="205"/>
      <c r="E11" s="206"/>
      <c r="F11" s="207"/>
      <c r="G11" s="200">
        <f t="shared" si="0"/>
        <v>0</v>
      </c>
      <c r="H11" s="158">
        <f t="shared" si="1"/>
        <v>0</v>
      </c>
      <c r="I11" s="158">
        <f t="shared" si="2"/>
        <v>0</v>
      </c>
      <c r="J11" s="158">
        <f t="shared" si="3"/>
        <v>0</v>
      </c>
      <c r="K11" s="158">
        <f t="shared" si="4"/>
        <v>0</v>
      </c>
      <c r="L11" s="270"/>
      <c r="M11" s="202">
        <f t="shared" si="5"/>
        <v>0</v>
      </c>
      <c r="N11" s="165"/>
      <c r="O11" s="203"/>
      <c r="P11" s="165"/>
    </row>
    <row r="12" spans="1:16" x14ac:dyDescent="0.25">
      <c r="A12" s="168" t="s">
        <v>168</v>
      </c>
      <c r="B12" s="204" t="s">
        <v>20</v>
      </c>
      <c r="C12" s="161">
        <v>12</v>
      </c>
      <c r="D12" s="205">
        <v>0.5</v>
      </c>
      <c r="E12" s="206">
        <v>26481</v>
      </c>
      <c r="F12" s="207"/>
      <c r="G12" s="200">
        <f t="shared" si="0"/>
        <v>26481</v>
      </c>
      <c r="H12" s="158">
        <f t="shared" si="1"/>
        <v>6302.4780000000001</v>
      </c>
      <c r="I12" s="158">
        <f t="shared" si="2"/>
        <v>762.65279999999996</v>
      </c>
      <c r="J12" s="158"/>
      <c r="K12" s="158">
        <f t="shared" si="4"/>
        <v>2250.8850000000002</v>
      </c>
      <c r="L12" s="270" t="s">
        <v>209</v>
      </c>
      <c r="M12" s="202">
        <f t="shared" si="5"/>
        <v>35797.015800000008</v>
      </c>
      <c r="N12" s="165"/>
      <c r="O12" s="203"/>
      <c r="P12" s="165"/>
    </row>
    <row r="13" spans="1:16" x14ac:dyDescent="0.25">
      <c r="A13" s="168"/>
      <c r="B13" s="204"/>
      <c r="C13" s="161"/>
      <c r="D13" s="205"/>
      <c r="E13" s="206"/>
      <c r="F13" s="207"/>
      <c r="G13" s="200">
        <f t="shared" si="0"/>
        <v>0</v>
      </c>
      <c r="H13" s="158">
        <f t="shared" si="1"/>
        <v>0</v>
      </c>
      <c r="I13" s="158">
        <f t="shared" si="2"/>
        <v>0</v>
      </c>
      <c r="J13" s="158">
        <f t="shared" si="3"/>
        <v>0</v>
      </c>
      <c r="K13" s="158">
        <f t="shared" si="4"/>
        <v>0</v>
      </c>
      <c r="L13" s="270"/>
      <c r="M13" s="202">
        <f t="shared" si="5"/>
        <v>0</v>
      </c>
      <c r="N13" s="165"/>
      <c r="O13" s="203"/>
      <c r="P13" s="165"/>
    </row>
    <row r="14" spans="1:16" x14ac:dyDescent="0.25">
      <c r="A14" s="168" t="s">
        <v>169</v>
      </c>
      <c r="B14" s="204"/>
      <c r="C14" s="161"/>
      <c r="D14" s="205"/>
      <c r="E14" s="206">
        <v>30641.97</v>
      </c>
      <c r="F14" s="201"/>
      <c r="G14" s="200">
        <f t="shared" si="0"/>
        <v>30641.97</v>
      </c>
      <c r="H14" s="158">
        <f t="shared" si="1"/>
        <v>7292.7888599999997</v>
      </c>
      <c r="I14" s="158"/>
      <c r="J14" s="158">
        <f t="shared" si="3"/>
        <v>153.20985000000002</v>
      </c>
      <c r="K14" s="158">
        <f t="shared" si="4"/>
        <v>2604.56745</v>
      </c>
      <c r="L14" s="270" t="s">
        <v>212</v>
      </c>
      <c r="M14" s="202">
        <f t="shared" si="5"/>
        <v>40692.536160000003</v>
      </c>
      <c r="N14" s="165"/>
      <c r="O14" s="203"/>
      <c r="P14" s="165"/>
    </row>
    <row r="15" spans="1:16" x14ac:dyDescent="0.25">
      <c r="A15" s="168" t="s">
        <v>170</v>
      </c>
      <c r="B15" s="204"/>
      <c r="C15" s="161"/>
      <c r="D15" s="205"/>
      <c r="E15" s="206"/>
      <c r="F15" s="207"/>
      <c r="G15" s="200">
        <f t="shared" si="0"/>
        <v>0</v>
      </c>
      <c r="H15" s="158">
        <f t="shared" si="1"/>
        <v>0</v>
      </c>
      <c r="I15" s="158">
        <f t="shared" si="2"/>
        <v>0</v>
      </c>
      <c r="J15" s="158">
        <f t="shared" si="3"/>
        <v>0</v>
      </c>
      <c r="K15" s="158">
        <f t="shared" si="4"/>
        <v>0</v>
      </c>
      <c r="L15" s="270" t="s">
        <v>213</v>
      </c>
      <c r="M15" s="202">
        <f t="shared" si="5"/>
        <v>0</v>
      </c>
      <c r="N15" s="165"/>
      <c r="O15" s="203"/>
      <c r="P15" s="165"/>
    </row>
    <row r="16" spans="1:16" x14ac:dyDescent="0.25">
      <c r="A16" s="168" t="s">
        <v>171</v>
      </c>
      <c r="B16" s="204"/>
      <c r="C16" s="161"/>
      <c r="D16" s="205"/>
      <c r="E16" s="206">
        <v>30000</v>
      </c>
      <c r="F16" s="207"/>
      <c r="G16" s="200">
        <f t="shared" si="0"/>
        <v>30000</v>
      </c>
      <c r="H16" s="158">
        <f t="shared" si="1"/>
        <v>7140</v>
      </c>
      <c r="I16" s="158"/>
      <c r="J16" s="158">
        <f t="shared" si="3"/>
        <v>150</v>
      </c>
      <c r="K16" s="158">
        <f t="shared" si="4"/>
        <v>2550</v>
      </c>
      <c r="L16" s="270" t="s">
        <v>214</v>
      </c>
      <c r="M16" s="202">
        <f t="shared" si="5"/>
        <v>39840</v>
      </c>
      <c r="N16" s="165"/>
      <c r="O16" s="203"/>
      <c r="P16" s="165"/>
    </row>
    <row r="17" spans="1:16" x14ac:dyDescent="0.25">
      <c r="A17" s="168" t="s">
        <v>172</v>
      </c>
      <c r="B17" s="204"/>
      <c r="C17" s="161"/>
      <c r="D17" s="205"/>
      <c r="E17" s="206">
        <v>15000</v>
      </c>
      <c r="F17" s="207"/>
      <c r="G17" s="200">
        <f t="shared" si="0"/>
        <v>15000</v>
      </c>
      <c r="H17" s="158">
        <f t="shared" si="1"/>
        <v>3570</v>
      </c>
      <c r="I17" s="158"/>
      <c r="J17" s="158">
        <f t="shared" si="3"/>
        <v>75</v>
      </c>
      <c r="K17" s="158">
        <f t="shared" si="4"/>
        <v>1275</v>
      </c>
      <c r="L17" s="270"/>
      <c r="M17" s="202">
        <f t="shared" si="5"/>
        <v>19920</v>
      </c>
      <c r="N17" s="165"/>
      <c r="O17" s="203"/>
      <c r="P17" s="165"/>
    </row>
    <row r="18" spans="1:16" x14ac:dyDescent="0.25">
      <c r="A18" s="168" t="s">
        <v>173</v>
      </c>
      <c r="B18" s="204"/>
      <c r="C18" s="161"/>
      <c r="D18" s="205"/>
      <c r="E18" s="206">
        <v>15000</v>
      </c>
      <c r="F18" s="207"/>
      <c r="G18" s="200">
        <f t="shared" si="0"/>
        <v>15000</v>
      </c>
      <c r="H18" s="158">
        <f t="shared" si="1"/>
        <v>3570</v>
      </c>
      <c r="I18" s="158"/>
      <c r="J18" s="158">
        <f t="shared" si="3"/>
        <v>75</v>
      </c>
      <c r="K18" s="158">
        <f t="shared" si="4"/>
        <v>1275</v>
      </c>
      <c r="L18" s="270" t="s">
        <v>215</v>
      </c>
      <c r="M18" s="202">
        <f t="shared" si="5"/>
        <v>19920</v>
      </c>
      <c r="N18" s="165"/>
      <c r="O18" s="203"/>
      <c r="P18" s="165"/>
    </row>
    <row r="19" spans="1:16" x14ac:dyDescent="0.25">
      <c r="A19" s="168" t="s">
        <v>174</v>
      </c>
      <c r="B19" s="204"/>
      <c r="C19" s="161"/>
      <c r="D19" s="205"/>
      <c r="E19" s="206"/>
      <c r="F19" s="207"/>
      <c r="G19" s="200">
        <v>300</v>
      </c>
      <c r="H19" s="158"/>
      <c r="I19" s="158"/>
      <c r="J19" s="158"/>
      <c r="K19" s="158"/>
      <c r="L19" s="270" t="s">
        <v>216</v>
      </c>
      <c r="M19" s="202">
        <f t="shared" si="5"/>
        <v>300</v>
      </c>
      <c r="N19" s="165"/>
      <c r="O19" s="203"/>
      <c r="P19" s="165"/>
    </row>
    <row r="20" spans="1:16" x14ac:dyDescent="0.25">
      <c r="A20" s="168"/>
      <c r="B20" s="204"/>
      <c r="C20" s="161"/>
      <c r="D20" s="205"/>
      <c r="E20" s="206"/>
      <c r="F20" s="207"/>
      <c r="G20" s="200">
        <f t="shared" si="0"/>
        <v>0</v>
      </c>
      <c r="H20" s="158">
        <f t="shared" si="1"/>
        <v>0</v>
      </c>
      <c r="I20" s="158">
        <f t="shared" si="2"/>
        <v>0</v>
      </c>
      <c r="J20" s="158">
        <f t="shared" si="3"/>
        <v>0</v>
      </c>
      <c r="K20" s="158">
        <f t="shared" si="4"/>
        <v>0</v>
      </c>
      <c r="L20" s="270"/>
      <c r="M20" s="202">
        <f t="shared" si="5"/>
        <v>0</v>
      </c>
      <c r="N20" s="165"/>
      <c r="O20" s="203"/>
      <c r="P20" s="165"/>
    </row>
    <row r="21" spans="1:16" x14ac:dyDescent="0.25">
      <c r="A21" s="168" t="s">
        <v>175</v>
      </c>
      <c r="B21" s="204"/>
      <c r="C21" s="161"/>
      <c r="D21" s="205"/>
      <c r="E21" s="206"/>
      <c r="F21" s="207"/>
      <c r="G21" s="200">
        <f t="shared" si="0"/>
        <v>0</v>
      </c>
      <c r="H21" s="158">
        <f t="shared" si="1"/>
        <v>0</v>
      </c>
      <c r="I21" s="158">
        <f t="shared" si="2"/>
        <v>0</v>
      </c>
      <c r="J21" s="158">
        <f t="shared" si="3"/>
        <v>0</v>
      </c>
      <c r="K21" s="158">
        <f t="shared" si="4"/>
        <v>0</v>
      </c>
      <c r="L21" s="270"/>
      <c r="M21" s="202">
        <f t="shared" si="5"/>
        <v>0</v>
      </c>
      <c r="N21" s="165"/>
      <c r="O21" s="203"/>
      <c r="P21" s="165"/>
    </row>
    <row r="22" spans="1:16" x14ac:dyDescent="0.25">
      <c r="A22" s="168" t="s">
        <v>176</v>
      </c>
      <c r="B22" s="204" t="s">
        <v>112</v>
      </c>
      <c r="C22" s="161">
        <v>12</v>
      </c>
      <c r="D22" s="205">
        <v>0.5</v>
      </c>
      <c r="E22" s="200">
        <f>VLOOKUP($B$4,ccnl!$A$2:$B$27,2,FALSE)*(C22+1)/12*D22</f>
        <v>11509.463333333333</v>
      </c>
      <c r="F22" s="207"/>
      <c r="G22" s="200">
        <f t="shared" si="0"/>
        <v>11509.463333333333</v>
      </c>
      <c r="H22" s="158">
        <f t="shared" si="1"/>
        <v>2739.2522733333331</v>
      </c>
      <c r="I22" s="158">
        <f t="shared" si="2"/>
        <v>331.47254399999997</v>
      </c>
      <c r="J22" s="158">
        <f t="shared" si="3"/>
        <v>57.547316666666667</v>
      </c>
      <c r="K22" s="158">
        <f t="shared" si="4"/>
        <v>978.30438333333325</v>
      </c>
      <c r="L22" s="270" t="s">
        <v>222</v>
      </c>
      <c r="M22" s="202">
        <f t="shared" si="5"/>
        <v>15616.039850666668</v>
      </c>
      <c r="N22" s="165"/>
      <c r="O22" s="203"/>
      <c r="P22" s="165"/>
    </row>
    <row r="23" spans="1:16" x14ac:dyDescent="0.25">
      <c r="A23" s="168"/>
      <c r="B23" s="208"/>
      <c r="C23" s="164"/>
      <c r="D23" s="209"/>
      <c r="E23" s="206"/>
      <c r="F23" s="207"/>
      <c r="G23" s="200">
        <f t="shared" si="0"/>
        <v>0</v>
      </c>
      <c r="H23" s="163"/>
      <c r="I23" s="163"/>
      <c r="J23" s="163"/>
      <c r="K23" s="163"/>
      <c r="L23" s="270"/>
      <c r="M23" s="202">
        <f t="shared" si="5"/>
        <v>0</v>
      </c>
      <c r="N23" s="165"/>
      <c r="O23" s="203"/>
      <c r="P23" s="165"/>
    </row>
    <row r="24" spans="1:16" ht="14.4" thickBot="1" x14ac:dyDescent="0.3">
      <c r="A24" s="210"/>
      <c r="B24" s="211"/>
      <c r="C24" s="212"/>
      <c r="D24" s="213"/>
      <c r="E24" s="214"/>
      <c r="F24" s="215"/>
      <c r="G24" s="200">
        <f t="shared" si="0"/>
        <v>0</v>
      </c>
      <c r="H24" s="216"/>
      <c r="I24" s="216"/>
      <c r="J24" s="216"/>
      <c r="K24" s="216"/>
      <c r="L24" s="272"/>
      <c r="M24" s="202">
        <f t="shared" si="5"/>
        <v>0</v>
      </c>
      <c r="N24" s="165"/>
      <c r="O24" s="203"/>
      <c r="P24" s="165"/>
    </row>
    <row r="25" spans="1:16" ht="21.75" customHeight="1" thickBot="1" x14ac:dyDescent="0.3">
      <c r="A25" s="217" t="s">
        <v>0</v>
      </c>
      <c r="B25" s="218"/>
      <c r="C25" s="218"/>
      <c r="D25" s="219"/>
      <c r="E25" s="220">
        <f t="shared" ref="E25:M25" si="6">SUM(E4:E24)</f>
        <v>272058.05333333334</v>
      </c>
      <c r="F25" s="220">
        <f t="shared" si="6"/>
        <v>0</v>
      </c>
      <c r="G25" s="220">
        <f t="shared" si="6"/>
        <v>272358.05333333334</v>
      </c>
      <c r="H25" s="220">
        <f t="shared" si="6"/>
        <v>64749.816693333327</v>
      </c>
      <c r="I25" s="220">
        <f t="shared" si="6"/>
        <v>5224.7831999999999</v>
      </c>
      <c r="J25" s="220">
        <f t="shared" si="6"/>
        <v>1227.8852666666667</v>
      </c>
      <c r="K25" s="220">
        <f t="shared" si="6"/>
        <v>23124.934533333333</v>
      </c>
      <c r="L25" s="273"/>
      <c r="M25" s="221">
        <f t="shared" si="6"/>
        <v>366685.47302666667</v>
      </c>
      <c r="N25" s="165"/>
      <c r="O25" s="203"/>
      <c r="P25" s="165"/>
    </row>
    <row r="26" spans="1:16" ht="14.4" thickBot="1" x14ac:dyDescent="0.3">
      <c r="A26" s="222" t="s">
        <v>177</v>
      </c>
      <c r="B26" s="223"/>
      <c r="C26" s="223"/>
      <c r="D26" s="223"/>
      <c r="E26" s="224"/>
      <c r="F26" s="224"/>
      <c r="G26" s="224"/>
      <c r="H26" s="224"/>
      <c r="I26" s="224"/>
      <c r="J26" s="224"/>
      <c r="K26" s="224"/>
      <c r="L26" s="255"/>
      <c r="M26" s="225"/>
      <c r="N26" s="226">
        <f xml:space="preserve"> N25</f>
        <v>0</v>
      </c>
      <c r="O26" s="227"/>
      <c r="P26" s="228">
        <f>SUM(P4:P25)</f>
        <v>0</v>
      </c>
    </row>
    <row r="27" spans="1:16" x14ac:dyDescent="0.25">
      <c r="A27" s="380" t="str">
        <f>+A16</f>
        <v>Spese per elezioni</v>
      </c>
      <c r="B27" s="381"/>
      <c r="C27" s="381"/>
      <c r="D27" s="381"/>
      <c r="E27" s="381"/>
      <c r="F27" s="381"/>
      <c r="G27" s="381"/>
      <c r="H27" s="381"/>
      <c r="I27" s="381"/>
      <c r="J27" s="381"/>
      <c r="K27" s="381"/>
      <c r="L27" s="382"/>
      <c r="M27" s="229">
        <f>-M16</f>
        <v>-39840</v>
      </c>
    </row>
    <row r="28" spans="1:16" x14ac:dyDescent="0.25">
      <c r="A28" s="380" t="str">
        <f>+A18</f>
        <v>Diritti di rogito</v>
      </c>
      <c r="B28" s="381"/>
      <c r="C28" s="381"/>
      <c r="D28" s="381"/>
      <c r="E28" s="381"/>
      <c r="F28" s="381"/>
      <c r="G28" s="381"/>
      <c r="H28" s="381"/>
      <c r="I28" s="381"/>
      <c r="J28" s="381"/>
      <c r="K28" s="381"/>
      <c r="L28" s="382"/>
      <c r="M28" s="229">
        <f>-M18</f>
        <v>-19920</v>
      </c>
    </row>
    <row r="29" spans="1:16" x14ac:dyDescent="0.25">
      <c r="A29" s="380" t="str">
        <f>+A19</f>
        <v>Spese per formazione</v>
      </c>
      <c r="B29" s="381"/>
      <c r="C29" s="381"/>
      <c r="D29" s="381"/>
      <c r="E29" s="381"/>
      <c r="F29" s="381"/>
      <c r="G29" s="381"/>
      <c r="H29" s="381"/>
      <c r="I29" s="381"/>
      <c r="J29" s="381"/>
      <c r="K29" s="381"/>
      <c r="L29" s="382"/>
      <c r="M29" s="229">
        <f>-M19</f>
        <v>-300</v>
      </c>
    </row>
    <row r="30" spans="1:16" ht="14.4" thickBot="1" x14ac:dyDescent="0.3">
      <c r="A30" s="230"/>
      <c r="B30" s="231"/>
      <c r="C30" s="231"/>
      <c r="D30" s="231"/>
      <c r="E30" s="231"/>
      <c r="F30" s="231"/>
      <c r="G30" s="231"/>
      <c r="H30" s="231"/>
      <c r="I30" s="231"/>
      <c r="J30" s="231"/>
      <c r="K30" s="231"/>
      <c r="L30" s="256"/>
      <c r="M30" s="232"/>
    </row>
    <row r="31" spans="1:16" ht="21.75" customHeight="1" thickBot="1" x14ac:dyDescent="0.35">
      <c r="A31" s="371" t="s">
        <v>178</v>
      </c>
      <c r="B31" s="372"/>
      <c r="C31" s="372"/>
      <c r="D31" s="372"/>
      <c r="E31" s="372"/>
      <c r="F31" s="372"/>
      <c r="G31" s="372"/>
      <c r="H31" s="372"/>
      <c r="I31" s="372"/>
      <c r="J31" s="372"/>
      <c r="K31" s="372"/>
      <c r="L31" s="373"/>
      <c r="M31" s="233">
        <f>SUM(M25:M30)</f>
        <v>306625.47302666667</v>
      </c>
      <c r="N31" s="165"/>
      <c r="O31" s="203"/>
      <c r="P31" s="165"/>
    </row>
  </sheetData>
  <mergeCells count="6">
    <mergeCell ref="A31:L31"/>
    <mergeCell ref="A1:P1"/>
    <mergeCell ref="A2:P2"/>
    <mergeCell ref="A27:L27"/>
    <mergeCell ref="A28:L28"/>
    <mergeCell ref="A29:L29"/>
  </mergeCells>
  <printOptions horizontalCentered="1" verticalCentered="1"/>
  <pageMargins left="0.98425196850393704" right="0.98425196850393704" top="0.98425196850393704" bottom="0.98425196850393704" header="0.51181102362204722" footer="0.51181102362204722"/>
  <pageSetup paperSize="8" orientation="landscape" r:id="rId1"/>
  <headerFooter>
    <oddHeader>&amp;CALL.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BE71-5182-4422-B8EF-9652C5405891}">
  <dimension ref="A1:P14"/>
  <sheetViews>
    <sheetView view="pageLayout" topLeftCell="B1" zoomScaleNormal="100" workbookViewId="0">
      <selection activeCell="M11" sqref="M11"/>
    </sheetView>
  </sheetViews>
  <sheetFormatPr defaultRowHeight="13.8" x14ac:dyDescent="0.25"/>
  <cols>
    <col min="1" max="1" width="26.44140625" style="171" customWidth="1"/>
    <col min="2" max="4" width="8.5546875" style="171" customWidth="1"/>
    <col min="5" max="11" width="12.6640625" style="171" customWidth="1"/>
    <col min="12" max="12" width="12.6640625" style="257" customWidth="1"/>
    <col min="13" max="13" width="15.6640625" style="171" customWidth="1"/>
    <col min="14" max="14" width="9.6640625" style="171" hidden="1" customWidth="1"/>
    <col min="15" max="15" width="9.109375" style="171" hidden="1" customWidth="1"/>
    <col min="16" max="16" width="11.33203125" style="171" hidden="1" customWidth="1"/>
    <col min="17" max="260" width="9.109375" style="171"/>
    <col min="261" max="261" width="9.6640625" style="171" customWidth="1"/>
    <col min="262" max="262" width="39.6640625" style="171" customWidth="1"/>
    <col min="263" max="263" width="10.6640625" style="171" customWidth="1"/>
    <col min="264" max="268" width="9.6640625" style="171" customWidth="1"/>
    <col min="269" max="269" width="10.44140625" style="171" bestFit="1" customWidth="1"/>
    <col min="270" max="270" width="9.6640625" style="171" customWidth="1"/>
    <col min="271" max="271" width="9.109375" style="171"/>
    <col min="272" max="272" width="11.33203125" style="171" customWidth="1"/>
    <col min="273" max="516" width="9.109375" style="171"/>
    <col min="517" max="517" width="9.6640625" style="171" customWidth="1"/>
    <col min="518" max="518" width="39.6640625" style="171" customWidth="1"/>
    <col min="519" max="519" width="10.6640625" style="171" customWidth="1"/>
    <col min="520" max="524" width="9.6640625" style="171" customWidth="1"/>
    <col min="525" max="525" width="10.44140625" style="171" bestFit="1" customWidth="1"/>
    <col min="526" max="526" width="9.6640625" style="171" customWidth="1"/>
    <col min="527" max="527" width="9.109375" style="171"/>
    <col min="528" max="528" width="11.33203125" style="171" customWidth="1"/>
    <col min="529" max="772" width="9.109375" style="171"/>
    <col min="773" max="773" width="9.6640625" style="171" customWidth="1"/>
    <col min="774" max="774" width="39.6640625" style="171" customWidth="1"/>
    <col min="775" max="775" width="10.6640625" style="171" customWidth="1"/>
    <col min="776" max="780" width="9.6640625" style="171" customWidth="1"/>
    <col min="781" max="781" width="10.44140625" style="171" bestFit="1" customWidth="1"/>
    <col min="782" max="782" width="9.6640625" style="171" customWidth="1"/>
    <col min="783" max="783" width="9.109375" style="171"/>
    <col min="784" max="784" width="11.33203125" style="171" customWidth="1"/>
    <col min="785" max="1028" width="9.109375" style="171"/>
    <col min="1029" max="1029" width="9.6640625" style="171" customWidth="1"/>
    <col min="1030" max="1030" width="39.6640625" style="171" customWidth="1"/>
    <col min="1031" max="1031" width="10.6640625" style="171" customWidth="1"/>
    <col min="1032" max="1036" width="9.6640625" style="171" customWidth="1"/>
    <col min="1037" max="1037" width="10.44140625" style="171" bestFit="1" customWidth="1"/>
    <col min="1038" max="1038" width="9.6640625" style="171" customWidth="1"/>
    <col min="1039" max="1039" width="9.109375" style="171"/>
    <col min="1040" max="1040" width="11.33203125" style="171" customWidth="1"/>
    <col min="1041" max="1284" width="9.109375" style="171"/>
    <col min="1285" max="1285" width="9.6640625" style="171" customWidth="1"/>
    <col min="1286" max="1286" width="39.6640625" style="171" customWidth="1"/>
    <col min="1287" max="1287" width="10.6640625" style="171" customWidth="1"/>
    <col min="1288" max="1292" width="9.6640625" style="171" customWidth="1"/>
    <col min="1293" max="1293" width="10.44140625" style="171" bestFit="1" customWidth="1"/>
    <col min="1294" max="1294" width="9.6640625" style="171" customWidth="1"/>
    <col min="1295" max="1295" width="9.109375" style="171"/>
    <col min="1296" max="1296" width="11.33203125" style="171" customWidth="1"/>
    <col min="1297" max="1540" width="9.109375" style="171"/>
    <col min="1541" max="1541" width="9.6640625" style="171" customWidth="1"/>
    <col min="1542" max="1542" width="39.6640625" style="171" customWidth="1"/>
    <col min="1543" max="1543" width="10.6640625" style="171" customWidth="1"/>
    <col min="1544" max="1548" width="9.6640625" style="171" customWidth="1"/>
    <col min="1549" max="1549" width="10.44140625" style="171" bestFit="1" customWidth="1"/>
    <col min="1550" max="1550" width="9.6640625" style="171" customWidth="1"/>
    <col min="1551" max="1551" width="9.109375" style="171"/>
    <col min="1552" max="1552" width="11.33203125" style="171" customWidth="1"/>
    <col min="1553" max="1796" width="9.109375" style="171"/>
    <col min="1797" max="1797" width="9.6640625" style="171" customWidth="1"/>
    <col min="1798" max="1798" width="39.6640625" style="171" customWidth="1"/>
    <col min="1799" max="1799" width="10.6640625" style="171" customWidth="1"/>
    <col min="1800" max="1804" width="9.6640625" style="171" customWidth="1"/>
    <col min="1805" max="1805" width="10.44140625" style="171" bestFit="1" customWidth="1"/>
    <col min="1806" max="1806" width="9.6640625" style="171" customWidth="1"/>
    <col min="1807" max="1807" width="9.109375" style="171"/>
    <col min="1808" max="1808" width="11.33203125" style="171" customWidth="1"/>
    <col min="1809" max="2052" width="9.109375" style="171"/>
    <col min="2053" max="2053" width="9.6640625" style="171" customWidth="1"/>
    <col min="2054" max="2054" width="39.6640625" style="171" customWidth="1"/>
    <col min="2055" max="2055" width="10.6640625" style="171" customWidth="1"/>
    <col min="2056" max="2060" width="9.6640625" style="171" customWidth="1"/>
    <col min="2061" max="2061" width="10.44140625" style="171" bestFit="1" customWidth="1"/>
    <col min="2062" max="2062" width="9.6640625" style="171" customWidth="1"/>
    <col min="2063" max="2063" width="9.109375" style="171"/>
    <col min="2064" max="2064" width="11.33203125" style="171" customWidth="1"/>
    <col min="2065" max="2308" width="9.109375" style="171"/>
    <col min="2309" max="2309" width="9.6640625" style="171" customWidth="1"/>
    <col min="2310" max="2310" width="39.6640625" style="171" customWidth="1"/>
    <col min="2311" max="2311" width="10.6640625" style="171" customWidth="1"/>
    <col min="2312" max="2316" width="9.6640625" style="171" customWidth="1"/>
    <col min="2317" max="2317" width="10.44140625" style="171" bestFit="1" customWidth="1"/>
    <col min="2318" max="2318" width="9.6640625" style="171" customWidth="1"/>
    <col min="2319" max="2319" width="9.109375" style="171"/>
    <col min="2320" max="2320" width="11.33203125" style="171" customWidth="1"/>
    <col min="2321" max="2564" width="9.109375" style="171"/>
    <col min="2565" max="2565" width="9.6640625" style="171" customWidth="1"/>
    <col min="2566" max="2566" width="39.6640625" style="171" customWidth="1"/>
    <col min="2567" max="2567" width="10.6640625" style="171" customWidth="1"/>
    <col min="2568" max="2572" width="9.6640625" style="171" customWidth="1"/>
    <col min="2573" max="2573" width="10.44140625" style="171" bestFit="1" customWidth="1"/>
    <col min="2574" max="2574" width="9.6640625" style="171" customWidth="1"/>
    <col min="2575" max="2575" width="9.109375" style="171"/>
    <col min="2576" max="2576" width="11.33203125" style="171" customWidth="1"/>
    <col min="2577" max="2820" width="9.109375" style="171"/>
    <col min="2821" max="2821" width="9.6640625" style="171" customWidth="1"/>
    <col min="2822" max="2822" width="39.6640625" style="171" customWidth="1"/>
    <col min="2823" max="2823" width="10.6640625" style="171" customWidth="1"/>
    <col min="2824" max="2828" width="9.6640625" style="171" customWidth="1"/>
    <col min="2829" max="2829" width="10.44140625" style="171" bestFit="1" customWidth="1"/>
    <col min="2830" max="2830" width="9.6640625" style="171" customWidth="1"/>
    <col min="2831" max="2831" width="9.109375" style="171"/>
    <col min="2832" max="2832" width="11.33203125" style="171" customWidth="1"/>
    <col min="2833" max="3076" width="9.109375" style="171"/>
    <col min="3077" max="3077" width="9.6640625" style="171" customWidth="1"/>
    <col min="3078" max="3078" width="39.6640625" style="171" customWidth="1"/>
    <col min="3079" max="3079" width="10.6640625" style="171" customWidth="1"/>
    <col min="3080" max="3084" width="9.6640625" style="171" customWidth="1"/>
    <col min="3085" max="3085" width="10.44140625" style="171" bestFit="1" customWidth="1"/>
    <col min="3086" max="3086" width="9.6640625" style="171" customWidth="1"/>
    <col min="3087" max="3087" width="9.109375" style="171"/>
    <col min="3088" max="3088" width="11.33203125" style="171" customWidth="1"/>
    <col min="3089" max="3332" width="9.109375" style="171"/>
    <col min="3333" max="3333" width="9.6640625" style="171" customWidth="1"/>
    <col min="3334" max="3334" width="39.6640625" style="171" customWidth="1"/>
    <col min="3335" max="3335" width="10.6640625" style="171" customWidth="1"/>
    <col min="3336" max="3340" width="9.6640625" style="171" customWidth="1"/>
    <col min="3341" max="3341" width="10.44140625" style="171" bestFit="1" customWidth="1"/>
    <col min="3342" max="3342" width="9.6640625" style="171" customWidth="1"/>
    <col min="3343" max="3343" width="9.109375" style="171"/>
    <col min="3344" max="3344" width="11.33203125" style="171" customWidth="1"/>
    <col min="3345" max="3588" width="9.109375" style="171"/>
    <col min="3589" max="3589" width="9.6640625" style="171" customWidth="1"/>
    <col min="3590" max="3590" width="39.6640625" style="171" customWidth="1"/>
    <col min="3591" max="3591" width="10.6640625" style="171" customWidth="1"/>
    <col min="3592" max="3596" width="9.6640625" style="171" customWidth="1"/>
    <col min="3597" max="3597" width="10.44140625" style="171" bestFit="1" customWidth="1"/>
    <col min="3598" max="3598" width="9.6640625" style="171" customWidth="1"/>
    <col min="3599" max="3599" width="9.109375" style="171"/>
    <col min="3600" max="3600" width="11.33203125" style="171" customWidth="1"/>
    <col min="3601" max="3844" width="9.109375" style="171"/>
    <col min="3845" max="3845" width="9.6640625" style="171" customWidth="1"/>
    <col min="3846" max="3846" width="39.6640625" style="171" customWidth="1"/>
    <col min="3847" max="3847" width="10.6640625" style="171" customWidth="1"/>
    <col min="3848" max="3852" width="9.6640625" style="171" customWidth="1"/>
    <col min="3853" max="3853" width="10.44140625" style="171" bestFit="1" customWidth="1"/>
    <col min="3854" max="3854" width="9.6640625" style="171" customWidth="1"/>
    <col min="3855" max="3855" width="9.109375" style="171"/>
    <col min="3856" max="3856" width="11.33203125" style="171" customWidth="1"/>
    <col min="3857" max="4100" width="9.109375" style="171"/>
    <col min="4101" max="4101" width="9.6640625" style="171" customWidth="1"/>
    <col min="4102" max="4102" width="39.6640625" style="171" customWidth="1"/>
    <col min="4103" max="4103" width="10.6640625" style="171" customWidth="1"/>
    <col min="4104" max="4108" width="9.6640625" style="171" customWidth="1"/>
    <col min="4109" max="4109" width="10.44140625" style="171" bestFit="1" customWidth="1"/>
    <col min="4110" max="4110" width="9.6640625" style="171" customWidth="1"/>
    <col min="4111" max="4111" width="9.109375" style="171"/>
    <col min="4112" max="4112" width="11.33203125" style="171" customWidth="1"/>
    <col min="4113" max="4356" width="9.109375" style="171"/>
    <col min="4357" max="4357" width="9.6640625" style="171" customWidth="1"/>
    <col min="4358" max="4358" width="39.6640625" style="171" customWidth="1"/>
    <col min="4359" max="4359" width="10.6640625" style="171" customWidth="1"/>
    <col min="4360" max="4364" width="9.6640625" style="171" customWidth="1"/>
    <col min="4365" max="4365" width="10.44140625" style="171" bestFit="1" customWidth="1"/>
    <col min="4366" max="4366" width="9.6640625" style="171" customWidth="1"/>
    <col min="4367" max="4367" width="9.109375" style="171"/>
    <col min="4368" max="4368" width="11.33203125" style="171" customWidth="1"/>
    <col min="4369" max="4612" width="9.109375" style="171"/>
    <col min="4613" max="4613" width="9.6640625" style="171" customWidth="1"/>
    <col min="4614" max="4614" width="39.6640625" style="171" customWidth="1"/>
    <col min="4615" max="4615" width="10.6640625" style="171" customWidth="1"/>
    <col min="4616" max="4620" width="9.6640625" style="171" customWidth="1"/>
    <col min="4621" max="4621" width="10.44140625" style="171" bestFit="1" customWidth="1"/>
    <col min="4622" max="4622" width="9.6640625" style="171" customWidth="1"/>
    <col min="4623" max="4623" width="9.109375" style="171"/>
    <col min="4624" max="4624" width="11.33203125" style="171" customWidth="1"/>
    <col min="4625" max="4868" width="9.109375" style="171"/>
    <col min="4869" max="4869" width="9.6640625" style="171" customWidth="1"/>
    <col min="4870" max="4870" width="39.6640625" style="171" customWidth="1"/>
    <col min="4871" max="4871" width="10.6640625" style="171" customWidth="1"/>
    <col min="4872" max="4876" width="9.6640625" style="171" customWidth="1"/>
    <col min="4877" max="4877" width="10.44140625" style="171" bestFit="1" customWidth="1"/>
    <col min="4878" max="4878" width="9.6640625" style="171" customWidth="1"/>
    <col min="4879" max="4879" width="9.109375" style="171"/>
    <col min="4880" max="4880" width="11.33203125" style="171" customWidth="1"/>
    <col min="4881" max="5124" width="9.109375" style="171"/>
    <col min="5125" max="5125" width="9.6640625" style="171" customWidth="1"/>
    <col min="5126" max="5126" width="39.6640625" style="171" customWidth="1"/>
    <col min="5127" max="5127" width="10.6640625" style="171" customWidth="1"/>
    <col min="5128" max="5132" width="9.6640625" style="171" customWidth="1"/>
    <col min="5133" max="5133" width="10.44140625" style="171" bestFit="1" customWidth="1"/>
    <col min="5134" max="5134" width="9.6640625" style="171" customWidth="1"/>
    <col min="5135" max="5135" width="9.109375" style="171"/>
    <col min="5136" max="5136" width="11.33203125" style="171" customWidth="1"/>
    <col min="5137" max="5380" width="9.109375" style="171"/>
    <col min="5381" max="5381" width="9.6640625" style="171" customWidth="1"/>
    <col min="5382" max="5382" width="39.6640625" style="171" customWidth="1"/>
    <col min="5383" max="5383" width="10.6640625" style="171" customWidth="1"/>
    <col min="5384" max="5388" width="9.6640625" style="171" customWidth="1"/>
    <col min="5389" max="5389" width="10.44140625" style="171" bestFit="1" customWidth="1"/>
    <col min="5390" max="5390" width="9.6640625" style="171" customWidth="1"/>
    <col min="5391" max="5391" width="9.109375" style="171"/>
    <col min="5392" max="5392" width="11.33203125" style="171" customWidth="1"/>
    <col min="5393" max="5636" width="9.109375" style="171"/>
    <col min="5637" max="5637" width="9.6640625" style="171" customWidth="1"/>
    <col min="5638" max="5638" width="39.6640625" style="171" customWidth="1"/>
    <col min="5639" max="5639" width="10.6640625" style="171" customWidth="1"/>
    <col min="5640" max="5644" width="9.6640625" style="171" customWidth="1"/>
    <col min="5645" max="5645" width="10.44140625" style="171" bestFit="1" customWidth="1"/>
    <col min="5646" max="5646" width="9.6640625" style="171" customWidth="1"/>
    <col min="5647" max="5647" width="9.109375" style="171"/>
    <col min="5648" max="5648" width="11.33203125" style="171" customWidth="1"/>
    <col min="5649" max="5892" width="9.109375" style="171"/>
    <col min="5893" max="5893" width="9.6640625" style="171" customWidth="1"/>
    <col min="5894" max="5894" width="39.6640625" style="171" customWidth="1"/>
    <col min="5895" max="5895" width="10.6640625" style="171" customWidth="1"/>
    <col min="5896" max="5900" width="9.6640625" style="171" customWidth="1"/>
    <col min="5901" max="5901" width="10.44140625" style="171" bestFit="1" customWidth="1"/>
    <col min="5902" max="5902" width="9.6640625" style="171" customWidth="1"/>
    <col min="5903" max="5903" width="9.109375" style="171"/>
    <col min="5904" max="5904" width="11.33203125" style="171" customWidth="1"/>
    <col min="5905" max="6148" width="9.109375" style="171"/>
    <col min="6149" max="6149" width="9.6640625" style="171" customWidth="1"/>
    <col min="6150" max="6150" width="39.6640625" style="171" customWidth="1"/>
    <col min="6151" max="6151" width="10.6640625" style="171" customWidth="1"/>
    <col min="6152" max="6156" width="9.6640625" style="171" customWidth="1"/>
    <col min="6157" max="6157" width="10.44140625" style="171" bestFit="1" customWidth="1"/>
    <col min="6158" max="6158" width="9.6640625" style="171" customWidth="1"/>
    <col min="6159" max="6159" width="9.109375" style="171"/>
    <col min="6160" max="6160" width="11.33203125" style="171" customWidth="1"/>
    <col min="6161" max="6404" width="9.109375" style="171"/>
    <col min="6405" max="6405" width="9.6640625" style="171" customWidth="1"/>
    <col min="6406" max="6406" width="39.6640625" style="171" customWidth="1"/>
    <col min="6407" max="6407" width="10.6640625" style="171" customWidth="1"/>
    <col min="6408" max="6412" width="9.6640625" style="171" customWidth="1"/>
    <col min="6413" max="6413" width="10.44140625" style="171" bestFit="1" customWidth="1"/>
    <col min="6414" max="6414" width="9.6640625" style="171" customWidth="1"/>
    <col min="6415" max="6415" width="9.109375" style="171"/>
    <col min="6416" max="6416" width="11.33203125" style="171" customWidth="1"/>
    <col min="6417" max="6660" width="9.109375" style="171"/>
    <col min="6661" max="6661" width="9.6640625" style="171" customWidth="1"/>
    <col min="6662" max="6662" width="39.6640625" style="171" customWidth="1"/>
    <col min="6663" max="6663" width="10.6640625" style="171" customWidth="1"/>
    <col min="6664" max="6668" width="9.6640625" style="171" customWidth="1"/>
    <col min="6669" max="6669" width="10.44140625" style="171" bestFit="1" customWidth="1"/>
    <col min="6670" max="6670" width="9.6640625" style="171" customWidth="1"/>
    <col min="6671" max="6671" width="9.109375" style="171"/>
    <col min="6672" max="6672" width="11.33203125" style="171" customWidth="1"/>
    <col min="6673" max="6916" width="9.109375" style="171"/>
    <col min="6917" max="6917" width="9.6640625" style="171" customWidth="1"/>
    <col min="6918" max="6918" width="39.6640625" style="171" customWidth="1"/>
    <col min="6919" max="6919" width="10.6640625" style="171" customWidth="1"/>
    <col min="6920" max="6924" width="9.6640625" style="171" customWidth="1"/>
    <col min="6925" max="6925" width="10.44140625" style="171" bestFit="1" customWidth="1"/>
    <col min="6926" max="6926" width="9.6640625" style="171" customWidth="1"/>
    <col min="6927" max="6927" width="9.109375" style="171"/>
    <col min="6928" max="6928" width="11.33203125" style="171" customWidth="1"/>
    <col min="6929" max="7172" width="9.109375" style="171"/>
    <col min="7173" max="7173" width="9.6640625" style="171" customWidth="1"/>
    <col min="7174" max="7174" width="39.6640625" style="171" customWidth="1"/>
    <col min="7175" max="7175" width="10.6640625" style="171" customWidth="1"/>
    <col min="7176" max="7180" width="9.6640625" style="171" customWidth="1"/>
    <col min="7181" max="7181" width="10.44140625" style="171" bestFit="1" customWidth="1"/>
    <col min="7182" max="7182" width="9.6640625" style="171" customWidth="1"/>
    <col min="7183" max="7183" width="9.109375" style="171"/>
    <col min="7184" max="7184" width="11.33203125" style="171" customWidth="1"/>
    <col min="7185" max="7428" width="9.109375" style="171"/>
    <col min="7429" max="7429" width="9.6640625" style="171" customWidth="1"/>
    <col min="7430" max="7430" width="39.6640625" style="171" customWidth="1"/>
    <col min="7431" max="7431" width="10.6640625" style="171" customWidth="1"/>
    <col min="7432" max="7436" width="9.6640625" style="171" customWidth="1"/>
    <col min="7437" max="7437" width="10.44140625" style="171" bestFit="1" customWidth="1"/>
    <col min="7438" max="7438" width="9.6640625" style="171" customWidth="1"/>
    <col min="7439" max="7439" width="9.109375" style="171"/>
    <col min="7440" max="7440" width="11.33203125" style="171" customWidth="1"/>
    <col min="7441" max="7684" width="9.109375" style="171"/>
    <col min="7685" max="7685" width="9.6640625" style="171" customWidth="1"/>
    <col min="7686" max="7686" width="39.6640625" style="171" customWidth="1"/>
    <col min="7687" max="7687" width="10.6640625" style="171" customWidth="1"/>
    <col min="7688" max="7692" width="9.6640625" style="171" customWidth="1"/>
    <col min="7693" max="7693" width="10.44140625" style="171" bestFit="1" customWidth="1"/>
    <col min="7694" max="7694" width="9.6640625" style="171" customWidth="1"/>
    <col min="7695" max="7695" width="9.109375" style="171"/>
    <col min="7696" max="7696" width="11.33203125" style="171" customWidth="1"/>
    <col min="7697" max="7940" width="9.109375" style="171"/>
    <col min="7941" max="7941" width="9.6640625" style="171" customWidth="1"/>
    <col min="7942" max="7942" width="39.6640625" style="171" customWidth="1"/>
    <col min="7943" max="7943" width="10.6640625" style="171" customWidth="1"/>
    <col min="7944" max="7948" width="9.6640625" style="171" customWidth="1"/>
    <col min="7949" max="7949" width="10.44140625" style="171" bestFit="1" customWidth="1"/>
    <col min="7950" max="7950" width="9.6640625" style="171" customWidth="1"/>
    <col min="7951" max="7951" width="9.109375" style="171"/>
    <col min="7952" max="7952" width="11.33203125" style="171" customWidth="1"/>
    <col min="7953" max="8196" width="9.109375" style="171"/>
    <col min="8197" max="8197" width="9.6640625" style="171" customWidth="1"/>
    <col min="8198" max="8198" width="39.6640625" style="171" customWidth="1"/>
    <col min="8199" max="8199" width="10.6640625" style="171" customWidth="1"/>
    <col min="8200" max="8204" width="9.6640625" style="171" customWidth="1"/>
    <col min="8205" max="8205" width="10.44140625" style="171" bestFit="1" customWidth="1"/>
    <col min="8206" max="8206" width="9.6640625" style="171" customWidth="1"/>
    <col min="8207" max="8207" width="9.109375" style="171"/>
    <col min="8208" max="8208" width="11.33203125" style="171" customWidth="1"/>
    <col min="8209" max="8452" width="9.109375" style="171"/>
    <col min="8453" max="8453" width="9.6640625" style="171" customWidth="1"/>
    <col min="8454" max="8454" width="39.6640625" style="171" customWidth="1"/>
    <col min="8455" max="8455" width="10.6640625" style="171" customWidth="1"/>
    <col min="8456" max="8460" width="9.6640625" style="171" customWidth="1"/>
    <col min="8461" max="8461" width="10.44140625" style="171" bestFit="1" customWidth="1"/>
    <col min="8462" max="8462" width="9.6640625" style="171" customWidth="1"/>
    <col min="8463" max="8463" width="9.109375" style="171"/>
    <col min="8464" max="8464" width="11.33203125" style="171" customWidth="1"/>
    <col min="8465" max="8708" width="9.109375" style="171"/>
    <col min="8709" max="8709" width="9.6640625" style="171" customWidth="1"/>
    <col min="8710" max="8710" width="39.6640625" style="171" customWidth="1"/>
    <col min="8711" max="8711" width="10.6640625" style="171" customWidth="1"/>
    <col min="8712" max="8716" width="9.6640625" style="171" customWidth="1"/>
    <col min="8717" max="8717" width="10.44140625" style="171" bestFit="1" customWidth="1"/>
    <col min="8718" max="8718" width="9.6640625" style="171" customWidth="1"/>
    <col min="8719" max="8719" width="9.109375" style="171"/>
    <col min="8720" max="8720" width="11.33203125" style="171" customWidth="1"/>
    <col min="8721" max="8964" width="9.109375" style="171"/>
    <col min="8965" max="8965" width="9.6640625" style="171" customWidth="1"/>
    <col min="8966" max="8966" width="39.6640625" style="171" customWidth="1"/>
    <col min="8967" max="8967" width="10.6640625" style="171" customWidth="1"/>
    <col min="8968" max="8972" width="9.6640625" style="171" customWidth="1"/>
    <col min="8973" max="8973" width="10.44140625" style="171" bestFit="1" customWidth="1"/>
    <col min="8974" max="8974" width="9.6640625" style="171" customWidth="1"/>
    <col min="8975" max="8975" width="9.109375" style="171"/>
    <col min="8976" max="8976" width="11.33203125" style="171" customWidth="1"/>
    <col min="8977" max="9220" width="9.109375" style="171"/>
    <col min="9221" max="9221" width="9.6640625" style="171" customWidth="1"/>
    <col min="9222" max="9222" width="39.6640625" style="171" customWidth="1"/>
    <col min="9223" max="9223" width="10.6640625" style="171" customWidth="1"/>
    <col min="9224" max="9228" width="9.6640625" style="171" customWidth="1"/>
    <col min="9229" max="9229" width="10.44140625" style="171" bestFit="1" customWidth="1"/>
    <col min="9230" max="9230" width="9.6640625" style="171" customWidth="1"/>
    <col min="9231" max="9231" width="9.109375" style="171"/>
    <col min="9232" max="9232" width="11.33203125" style="171" customWidth="1"/>
    <col min="9233" max="9476" width="9.109375" style="171"/>
    <col min="9477" max="9477" width="9.6640625" style="171" customWidth="1"/>
    <col min="9478" max="9478" width="39.6640625" style="171" customWidth="1"/>
    <col min="9479" max="9479" width="10.6640625" style="171" customWidth="1"/>
    <col min="9480" max="9484" width="9.6640625" style="171" customWidth="1"/>
    <col min="9485" max="9485" width="10.44140625" style="171" bestFit="1" customWidth="1"/>
    <col min="9486" max="9486" width="9.6640625" style="171" customWidth="1"/>
    <col min="9487" max="9487" width="9.109375" style="171"/>
    <col min="9488" max="9488" width="11.33203125" style="171" customWidth="1"/>
    <col min="9489" max="9732" width="9.109375" style="171"/>
    <col min="9733" max="9733" width="9.6640625" style="171" customWidth="1"/>
    <col min="9734" max="9734" width="39.6640625" style="171" customWidth="1"/>
    <col min="9735" max="9735" width="10.6640625" style="171" customWidth="1"/>
    <col min="9736" max="9740" width="9.6640625" style="171" customWidth="1"/>
    <col min="9741" max="9741" width="10.44140625" style="171" bestFit="1" customWidth="1"/>
    <col min="9742" max="9742" width="9.6640625" style="171" customWidth="1"/>
    <col min="9743" max="9743" width="9.109375" style="171"/>
    <col min="9744" max="9744" width="11.33203125" style="171" customWidth="1"/>
    <col min="9745" max="9988" width="9.109375" style="171"/>
    <col min="9989" max="9989" width="9.6640625" style="171" customWidth="1"/>
    <col min="9990" max="9990" width="39.6640625" style="171" customWidth="1"/>
    <col min="9991" max="9991" width="10.6640625" style="171" customWidth="1"/>
    <col min="9992" max="9996" width="9.6640625" style="171" customWidth="1"/>
    <col min="9997" max="9997" width="10.44140625" style="171" bestFit="1" customWidth="1"/>
    <col min="9998" max="9998" width="9.6640625" style="171" customWidth="1"/>
    <col min="9999" max="9999" width="9.109375" style="171"/>
    <col min="10000" max="10000" width="11.33203125" style="171" customWidth="1"/>
    <col min="10001" max="10244" width="9.109375" style="171"/>
    <col min="10245" max="10245" width="9.6640625" style="171" customWidth="1"/>
    <col min="10246" max="10246" width="39.6640625" style="171" customWidth="1"/>
    <col min="10247" max="10247" width="10.6640625" style="171" customWidth="1"/>
    <col min="10248" max="10252" width="9.6640625" style="171" customWidth="1"/>
    <col min="10253" max="10253" width="10.44140625" style="171" bestFit="1" customWidth="1"/>
    <col min="10254" max="10254" width="9.6640625" style="171" customWidth="1"/>
    <col min="10255" max="10255" width="9.109375" style="171"/>
    <col min="10256" max="10256" width="11.33203125" style="171" customWidth="1"/>
    <col min="10257" max="10500" width="9.109375" style="171"/>
    <col min="10501" max="10501" width="9.6640625" style="171" customWidth="1"/>
    <col min="10502" max="10502" width="39.6640625" style="171" customWidth="1"/>
    <col min="10503" max="10503" width="10.6640625" style="171" customWidth="1"/>
    <col min="10504" max="10508" width="9.6640625" style="171" customWidth="1"/>
    <col min="10509" max="10509" width="10.44140625" style="171" bestFit="1" customWidth="1"/>
    <col min="10510" max="10510" width="9.6640625" style="171" customWidth="1"/>
    <col min="10511" max="10511" width="9.109375" style="171"/>
    <col min="10512" max="10512" width="11.33203125" style="171" customWidth="1"/>
    <col min="10513" max="10756" width="9.109375" style="171"/>
    <col min="10757" max="10757" width="9.6640625" style="171" customWidth="1"/>
    <col min="10758" max="10758" width="39.6640625" style="171" customWidth="1"/>
    <col min="10759" max="10759" width="10.6640625" style="171" customWidth="1"/>
    <col min="10760" max="10764" width="9.6640625" style="171" customWidth="1"/>
    <col min="10765" max="10765" width="10.44140625" style="171" bestFit="1" customWidth="1"/>
    <col min="10766" max="10766" width="9.6640625" style="171" customWidth="1"/>
    <col min="10767" max="10767" width="9.109375" style="171"/>
    <col min="10768" max="10768" width="11.33203125" style="171" customWidth="1"/>
    <col min="10769" max="11012" width="9.109375" style="171"/>
    <col min="11013" max="11013" width="9.6640625" style="171" customWidth="1"/>
    <col min="11014" max="11014" width="39.6640625" style="171" customWidth="1"/>
    <col min="11015" max="11015" width="10.6640625" style="171" customWidth="1"/>
    <col min="11016" max="11020" width="9.6640625" style="171" customWidth="1"/>
    <col min="11021" max="11021" width="10.44140625" style="171" bestFit="1" customWidth="1"/>
    <col min="11022" max="11022" width="9.6640625" style="171" customWidth="1"/>
    <col min="11023" max="11023" width="9.109375" style="171"/>
    <col min="11024" max="11024" width="11.33203125" style="171" customWidth="1"/>
    <col min="11025" max="11268" width="9.109375" style="171"/>
    <col min="11269" max="11269" width="9.6640625" style="171" customWidth="1"/>
    <col min="11270" max="11270" width="39.6640625" style="171" customWidth="1"/>
    <col min="11271" max="11271" width="10.6640625" style="171" customWidth="1"/>
    <col min="11272" max="11276" width="9.6640625" style="171" customWidth="1"/>
    <col min="11277" max="11277" width="10.44140625" style="171" bestFit="1" customWidth="1"/>
    <col min="11278" max="11278" width="9.6640625" style="171" customWidth="1"/>
    <col min="11279" max="11279" width="9.109375" style="171"/>
    <col min="11280" max="11280" width="11.33203125" style="171" customWidth="1"/>
    <col min="11281" max="11524" width="9.109375" style="171"/>
    <col min="11525" max="11525" width="9.6640625" style="171" customWidth="1"/>
    <col min="11526" max="11526" width="39.6640625" style="171" customWidth="1"/>
    <col min="11527" max="11527" width="10.6640625" style="171" customWidth="1"/>
    <col min="11528" max="11532" width="9.6640625" style="171" customWidth="1"/>
    <col min="11533" max="11533" width="10.44140625" style="171" bestFit="1" customWidth="1"/>
    <col min="11534" max="11534" width="9.6640625" style="171" customWidth="1"/>
    <col min="11535" max="11535" width="9.109375" style="171"/>
    <col min="11536" max="11536" width="11.33203125" style="171" customWidth="1"/>
    <col min="11537" max="11780" width="9.109375" style="171"/>
    <col min="11781" max="11781" width="9.6640625" style="171" customWidth="1"/>
    <col min="11782" max="11782" width="39.6640625" style="171" customWidth="1"/>
    <col min="11783" max="11783" width="10.6640625" style="171" customWidth="1"/>
    <col min="11784" max="11788" width="9.6640625" style="171" customWidth="1"/>
    <col min="11789" max="11789" width="10.44140625" style="171" bestFit="1" customWidth="1"/>
    <col min="11790" max="11790" width="9.6640625" style="171" customWidth="1"/>
    <col min="11791" max="11791" width="9.109375" style="171"/>
    <col min="11792" max="11792" width="11.33203125" style="171" customWidth="1"/>
    <col min="11793" max="12036" width="9.109375" style="171"/>
    <col min="12037" max="12037" width="9.6640625" style="171" customWidth="1"/>
    <col min="12038" max="12038" width="39.6640625" style="171" customWidth="1"/>
    <col min="12039" max="12039" width="10.6640625" style="171" customWidth="1"/>
    <col min="12040" max="12044" width="9.6640625" style="171" customWidth="1"/>
    <col min="12045" max="12045" width="10.44140625" style="171" bestFit="1" customWidth="1"/>
    <col min="12046" max="12046" width="9.6640625" style="171" customWidth="1"/>
    <col min="12047" max="12047" width="9.109375" style="171"/>
    <col min="12048" max="12048" width="11.33203125" style="171" customWidth="1"/>
    <col min="12049" max="12292" width="9.109375" style="171"/>
    <col min="12293" max="12293" width="9.6640625" style="171" customWidth="1"/>
    <col min="12294" max="12294" width="39.6640625" style="171" customWidth="1"/>
    <col min="12295" max="12295" width="10.6640625" style="171" customWidth="1"/>
    <col min="12296" max="12300" width="9.6640625" style="171" customWidth="1"/>
    <col min="12301" max="12301" width="10.44140625" style="171" bestFit="1" customWidth="1"/>
    <col min="12302" max="12302" width="9.6640625" style="171" customWidth="1"/>
    <col min="12303" max="12303" width="9.109375" style="171"/>
    <col min="12304" max="12304" width="11.33203125" style="171" customWidth="1"/>
    <col min="12305" max="12548" width="9.109375" style="171"/>
    <col min="12549" max="12549" width="9.6640625" style="171" customWidth="1"/>
    <col min="12550" max="12550" width="39.6640625" style="171" customWidth="1"/>
    <col min="12551" max="12551" width="10.6640625" style="171" customWidth="1"/>
    <col min="12552" max="12556" width="9.6640625" style="171" customWidth="1"/>
    <col min="12557" max="12557" width="10.44140625" style="171" bestFit="1" customWidth="1"/>
    <col min="12558" max="12558" width="9.6640625" style="171" customWidth="1"/>
    <col min="12559" max="12559" width="9.109375" style="171"/>
    <col min="12560" max="12560" width="11.33203125" style="171" customWidth="1"/>
    <col min="12561" max="12804" width="9.109375" style="171"/>
    <col min="12805" max="12805" width="9.6640625" style="171" customWidth="1"/>
    <col min="12806" max="12806" width="39.6640625" style="171" customWidth="1"/>
    <col min="12807" max="12807" width="10.6640625" style="171" customWidth="1"/>
    <col min="12808" max="12812" width="9.6640625" style="171" customWidth="1"/>
    <col min="12813" max="12813" width="10.44140625" style="171" bestFit="1" customWidth="1"/>
    <col min="12814" max="12814" width="9.6640625" style="171" customWidth="1"/>
    <col min="12815" max="12815" width="9.109375" style="171"/>
    <col min="12816" max="12816" width="11.33203125" style="171" customWidth="1"/>
    <col min="12817" max="13060" width="9.109375" style="171"/>
    <col min="13061" max="13061" width="9.6640625" style="171" customWidth="1"/>
    <col min="13062" max="13062" width="39.6640625" style="171" customWidth="1"/>
    <col min="13063" max="13063" width="10.6640625" style="171" customWidth="1"/>
    <col min="13064" max="13068" width="9.6640625" style="171" customWidth="1"/>
    <col min="13069" max="13069" width="10.44140625" style="171" bestFit="1" customWidth="1"/>
    <col min="13070" max="13070" width="9.6640625" style="171" customWidth="1"/>
    <col min="13071" max="13071" width="9.109375" style="171"/>
    <col min="13072" max="13072" width="11.33203125" style="171" customWidth="1"/>
    <col min="13073" max="13316" width="9.109375" style="171"/>
    <col min="13317" max="13317" width="9.6640625" style="171" customWidth="1"/>
    <col min="13318" max="13318" width="39.6640625" style="171" customWidth="1"/>
    <col min="13319" max="13319" width="10.6640625" style="171" customWidth="1"/>
    <col min="13320" max="13324" width="9.6640625" style="171" customWidth="1"/>
    <col min="13325" max="13325" width="10.44140625" style="171" bestFit="1" customWidth="1"/>
    <col min="13326" max="13326" width="9.6640625" style="171" customWidth="1"/>
    <col min="13327" max="13327" width="9.109375" style="171"/>
    <col min="13328" max="13328" width="11.33203125" style="171" customWidth="1"/>
    <col min="13329" max="13572" width="9.109375" style="171"/>
    <col min="13573" max="13573" width="9.6640625" style="171" customWidth="1"/>
    <col min="13574" max="13574" width="39.6640625" style="171" customWidth="1"/>
    <col min="13575" max="13575" width="10.6640625" style="171" customWidth="1"/>
    <col min="13576" max="13580" width="9.6640625" style="171" customWidth="1"/>
    <col min="13581" max="13581" width="10.44140625" style="171" bestFit="1" customWidth="1"/>
    <col min="13582" max="13582" width="9.6640625" style="171" customWidth="1"/>
    <col min="13583" max="13583" width="9.109375" style="171"/>
    <col min="13584" max="13584" width="11.33203125" style="171" customWidth="1"/>
    <col min="13585" max="13828" width="9.109375" style="171"/>
    <col min="13829" max="13829" width="9.6640625" style="171" customWidth="1"/>
    <col min="13830" max="13830" width="39.6640625" style="171" customWidth="1"/>
    <col min="13831" max="13831" width="10.6640625" style="171" customWidth="1"/>
    <col min="13832" max="13836" width="9.6640625" style="171" customWidth="1"/>
    <col min="13837" max="13837" width="10.44140625" style="171" bestFit="1" customWidth="1"/>
    <col min="13838" max="13838" width="9.6640625" style="171" customWidth="1"/>
    <col min="13839" max="13839" width="9.109375" style="171"/>
    <col min="13840" max="13840" width="11.33203125" style="171" customWidth="1"/>
    <col min="13841" max="14084" width="9.109375" style="171"/>
    <col min="14085" max="14085" width="9.6640625" style="171" customWidth="1"/>
    <col min="14086" max="14086" width="39.6640625" style="171" customWidth="1"/>
    <col min="14087" max="14087" width="10.6640625" style="171" customWidth="1"/>
    <col min="14088" max="14092" width="9.6640625" style="171" customWidth="1"/>
    <col min="14093" max="14093" width="10.44140625" style="171" bestFit="1" customWidth="1"/>
    <col min="14094" max="14094" width="9.6640625" style="171" customWidth="1"/>
    <col min="14095" max="14095" width="9.109375" style="171"/>
    <col min="14096" max="14096" width="11.33203125" style="171" customWidth="1"/>
    <col min="14097" max="14340" width="9.109375" style="171"/>
    <col min="14341" max="14341" width="9.6640625" style="171" customWidth="1"/>
    <col min="14342" max="14342" width="39.6640625" style="171" customWidth="1"/>
    <col min="14343" max="14343" width="10.6640625" style="171" customWidth="1"/>
    <col min="14344" max="14348" width="9.6640625" style="171" customWidth="1"/>
    <col min="14349" max="14349" width="10.44140625" style="171" bestFit="1" customWidth="1"/>
    <col min="14350" max="14350" width="9.6640625" style="171" customWidth="1"/>
    <col min="14351" max="14351" width="9.109375" style="171"/>
    <col min="14352" max="14352" width="11.33203125" style="171" customWidth="1"/>
    <col min="14353" max="14596" width="9.109375" style="171"/>
    <col min="14597" max="14597" width="9.6640625" style="171" customWidth="1"/>
    <col min="14598" max="14598" width="39.6640625" style="171" customWidth="1"/>
    <col min="14599" max="14599" width="10.6640625" style="171" customWidth="1"/>
    <col min="14600" max="14604" width="9.6640625" style="171" customWidth="1"/>
    <col min="14605" max="14605" width="10.44140625" style="171" bestFit="1" customWidth="1"/>
    <col min="14606" max="14606" width="9.6640625" style="171" customWidth="1"/>
    <col min="14607" max="14607" width="9.109375" style="171"/>
    <col min="14608" max="14608" width="11.33203125" style="171" customWidth="1"/>
    <col min="14609" max="14852" width="9.109375" style="171"/>
    <col min="14853" max="14853" width="9.6640625" style="171" customWidth="1"/>
    <col min="14854" max="14854" width="39.6640625" style="171" customWidth="1"/>
    <col min="14855" max="14855" width="10.6640625" style="171" customWidth="1"/>
    <col min="14856" max="14860" width="9.6640625" style="171" customWidth="1"/>
    <col min="14861" max="14861" width="10.44140625" style="171" bestFit="1" customWidth="1"/>
    <col min="14862" max="14862" width="9.6640625" style="171" customWidth="1"/>
    <col min="14863" max="14863" width="9.109375" style="171"/>
    <col min="14864" max="14864" width="11.33203125" style="171" customWidth="1"/>
    <col min="14865" max="15108" width="9.109375" style="171"/>
    <col min="15109" max="15109" width="9.6640625" style="171" customWidth="1"/>
    <col min="15110" max="15110" width="39.6640625" style="171" customWidth="1"/>
    <col min="15111" max="15111" width="10.6640625" style="171" customWidth="1"/>
    <col min="15112" max="15116" width="9.6640625" style="171" customWidth="1"/>
    <col min="15117" max="15117" width="10.44140625" style="171" bestFit="1" customWidth="1"/>
    <col min="15118" max="15118" width="9.6640625" style="171" customWidth="1"/>
    <col min="15119" max="15119" width="9.109375" style="171"/>
    <col min="15120" max="15120" width="11.33203125" style="171" customWidth="1"/>
    <col min="15121" max="15364" width="9.109375" style="171"/>
    <col min="15365" max="15365" width="9.6640625" style="171" customWidth="1"/>
    <col min="15366" max="15366" width="39.6640625" style="171" customWidth="1"/>
    <col min="15367" max="15367" width="10.6640625" style="171" customWidth="1"/>
    <col min="15368" max="15372" width="9.6640625" style="171" customWidth="1"/>
    <col min="15373" max="15373" width="10.44140625" style="171" bestFit="1" customWidth="1"/>
    <col min="15374" max="15374" width="9.6640625" style="171" customWidth="1"/>
    <col min="15375" max="15375" width="9.109375" style="171"/>
    <col min="15376" max="15376" width="11.33203125" style="171" customWidth="1"/>
    <col min="15377" max="15620" width="9.109375" style="171"/>
    <col min="15621" max="15621" width="9.6640625" style="171" customWidth="1"/>
    <col min="15622" max="15622" width="39.6640625" style="171" customWidth="1"/>
    <col min="15623" max="15623" width="10.6640625" style="171" customWidth="1"/>
    <col min="15624" max="15628" width="9.6640625" style="171" customWidth="1"/>
    <col min="15629" max="15629" width="10.44140625" style="171" bestFit="1" customWidth="1"/>
    <col min="15630" max="15630" width="9.6640625" style="171" customWidth="1"/>
    <col min="15631" max="15631" width="9.109375" style="171"/>
    <col min="15632" max="15632" width="11.33203125" style="171" customWidth="1"/>
    <col min="15633" max="15876" width="9.109375" style="171"/>
    <col min="15877" max="15877" width="9.6640625" style="171" customWidth="1"/>
    <col min="15878" max="15878" width="39.6640625" style="171" customWidth="1"/>
    <col min="15879" max="15879" width="10.6640625" style="171" customWidth="1"/>
    <col min="15880" max="15884" width="9.6640625" style="171" customWidth="1"/>
    <col min="15885" max="15885" width="10.44140625" style="171" bestFit="1" customWidth="1"/>
    <col min="15886" max="15886" width="9.6640625" style="171" customWidth="1"/>
    <col min="15887" max="15887" width="9.109375" style="171"/>
    <col min="15888" max="15888" width="11.33203125" style="171" customWidth="1"/>
    <col min="15889" max="16132" width="9.109375" style="171"/>
    <col min="16133" max="16133" width="9.6640625" style="171" customWidth="1"/>
    <col min="16134" max="16134" width="39.6640625" style="171" customWidth="1"/>
    <col min="16135" max="16135" width="10.6640625" style="171" customWidth="1"/>
    <col min="16136" max="16140" width="9.6640625" style="171" customWidth="1"/>
    <col min="16141" max="16141" width="10.44140625" style="171" bestFit="1" customWidth="1"/>
    <col min="16142" max="16142" width="9.6640625" style="171" customWidth="1"/>
    <col min="16143" max="16143" width="9.109375" style="171"/>
    <col min="16144" max="16144" width="11.33203125" style="171" customWidth="1"/>
    <col min="16145" max="16384" width="9.109375" style="171"/>
  </cols>
  <sheetData>
    <row r="1" spans="1:16" ht="32.25" customHeight="1" x14ac:dyDescent="0.25">
      <c r="A1" s="374" t="s">
        <v>67</v>
      </c>
      <c r="B1" s="375"/>
      <c r="C1" s="375"/>
      <c r="D1" s="375"/>
      <c r="E1" s="375"/>
      <c r="F1" s="375"/>
      <c r="G1" s="375"/>
      <c r="H1" s="375"/>
      <c r="I1" s="375"/>
      <c r="J1" s="375"/>
      <c r="K1" s="375"/>
      <c r="L1" s="375"/>
      <c r="M1" s="375"/>
      <c r="N1" s="375"/>
      <c r="O1" s="375"/>
      <c r="P1" s="376"/>
    </row>
    <row r="2" spans="1:16" ht="32.25" customHeight="1" thickBot="1" x14ac:dyDescent="0.3">
      <c r="A2" s="377" t="s">
        <v>217</v>
      </c>
      <c r="B2" s="378"/>
      <c r="C2" s="378"/>
      <c r="D2" s="378"/>
      <c r="E2" s="378"/>
      <c r="F2" s="378"/>
      <c r="G2" s="378"/>
      <c r="H2" s="378"/>
      <c r="I2" s="378"/>
      <c r="J2" s="378"/>
      <c r="K2" s="378"/>
      <c r="L2" s="378"/>
      <c r="M2" s="378"/>
      <c r="N2" s="378"/>
      <c r="O2" s="378"/>
      <c r="P2" s="379"/>
    </row>
    <row r="3" spans="1:16" ht="106.2" thickBot="1" x14ac:dyDescent="0.3">
      <c r="A3" s="152" t="s">
        <v>92</v>
      </c>
      <c r="B3" s="193" t="s">
        <v>148</v>
      </c>
      <c r="C3" s="193" t="s">
        <v>149</v>
      </c>
      <c r="D3" s="156" t="s">
        <v>150</v>
      </c>
      <c r="E3" s="152" t="s">
        <v>151</v>
      </c>
      <c r="F3" s="194" t="s">
        <v>152</v>
      </c>
      <c r="G3" s="152" t="s">
        <v>153</v>
      </c>
      <c r="H3" s="153" t="s">
        <v>154</v>
      </c>
      <c r="I3" s="153" t="s">
        <v>155</v>
      </c>
      <c r="J3" s="153" t="s">
        <v>156</v>
      </c>
      <c r="K3" s="153" t="s">
        <v>157</v>
      </c>
      <c r="L3" s="268" t="s">
        <v>205</v>
      </c>
      <c r="M3" s="178" t="s">
        <v>158</v>
      </c>
      <c r="N3" s="195" t="s">
        <v>100</v>
      </c>
      <c r="O3" s="196" t="s">
        <v>101</v>
      </c>
      <c r="P3" s="195" t="s">
        <v>159</v>
      </c>
    </row>
    <row r="4" spans="1:16" x14ac:dyDescent="0.25">
      <c r="A4" s="168" t="s">
        <v>175</v>
      </c>
      <c r="B4" s="204"/>
      <c r="C4" s="161"/>
      <c r="D4" s="205"/>
      <c r="E4" s="206"/>
      <c r="F4" s="207"/>
      <c r="G4" s="200">
        <f t="shared" ref="G4:G7" si="0">SUM(E4:F4)</f>
        <v>0</v>
      </c>
      <c r="H4" s="158">
        <f t="shared" ref="H4:H5" si="1">+G4*0.238</f>
        <v>0</v>
      </c>
      <c r="I4" s="158">
        <f t="shared" ref="I4:I5" si="2">+G4*2.88/100</f>
        <v>0</v>
      </c>
      <c r="J4" s="158">
        <f t="shared" ref="J4:J5" si="3">+G4*0.005</f>
        <v>0</v>
      </c>
      <c r="K4" s="158">
        <f t="shared" ref="K4:K5" si="4">+G4*8.5/100</f>
        <v>0</v>
      </c>
      <c r="L4" s="270"/>
      <c r="M4" s="202">
        <f t="shared" ref="M4:M7" si="5">SUM(G4:K4)</f>
        <v>0</v>
      </c>
      <c r="N4" s="165"/>
      <c r="O4" s="203"/>
      <c r="P4" s="165"/>
    </row>
    <row r="5" spans="1:16" x14ac:dyDescent="0.25">
      <c r="A5" s="168" t="s">
        <v>176</v>
      </c>
      <c r="B5" s="204" t="s">
        <v>112</v>
      </c>
      <c r="C5" s="161">
        <v>12</v>
      </c>
      <c r="D5" s="205">
        <v>0.5</v>
      </c>
      <c r="E5" s="200">
        <f>VLOOKUP(B5,ccnl!A2:B27,2,FALSE)*($C$5+1)/12*$D$5</f>
        <v>11509.463333333333</v>
      </c>
      <c r="F5" s="207"/>
      <c r="G5" s="200">
        <f t="shared" si="0"/>
        <v>11509.463333333333</v>
      </c>
      <c r="H5" s="158">
        <f t="shared" si="1"/>
        <v>2739.2522733333331</v>
      </c>
      <c r="I5" s="158">
        <f t="shared" si="2"/>
        <v>331.47254399999997</v>
      </c>
      <c r="J5" s="158">
        <f t="shared" si="3"/>
        <v>57.547316666666667</v>
      </c>
      <c r="K5" s="158">
        <f t="shared" si="4"/>
        <v>978.30438333333325</v>
      </c>
      <c r="L5" s="270" t="s">
        <v>222</v>
      </c>
      <c r="M5" s="202">
        <f t="shared" si="5"/>
        <v>15616.039850666668</v>
      </c>
      <c r="N5" s="165"/>
      <c r="O5" s="203"/>
      <c r="P5" s="165"/>
    </row>
    <row r="6" spans="1:16" x14ac:dyDescent="0.25">
      <c r="A6" s="168"/>
      <c r="B6" s="208"/>
      <c r="C6" s="164"/>
      <c r="D6" s="209"/>
      <c r="E6" s="206"/>
      <c r="F6" s="207"/>
      <c r="G6" s="200">
        <f t="shared" si="0"/>
        <v>0</v>
      </c>
      <c r="H6" s="163"/>
      <c r="I6" s="163"/>
      <c r="J6" s="163"/>
      <c r="K6" s="163"/>
      <c r="L6" s="270"/>
      <c r="M6" s="202">
        <f t="shared" si="5"/>
        <v>0</v>
      </c>
      <c r="N6" s="165"/>
      <c r="O6" s="203"/>
      <c r="P6" s="165"/>
    </row>
    <row r="7" spans="1:16" ht="14.4" thickBot="1" x14ac:dyDescent="0.3">
      <c r="A7" s="210"/>
      <c r="B7" s="211"/>
      <c r="C7" s="212"/>
      <c r="D7" s="213"/>
      <c r="E7" s="214"/>
      <c r="F7" s="215"/>
      <c r="G7" s="200">
        <f t="shared" si="0"/>
        <v>0</v>
      </c>
      <c r="H7" s="216"/>
      <c r="I7" s="216"/>
      <c r="J7" s="216"/>
      <c r="K7" s="216"/>
      <c r="L7" s="272"/>
      <c r="M7" s="202">
        <f t="shared" si="5"/>
        <v>0</v>
      </c>
      <c r="N7" s="165"/>
      <c r="O7" s="203"/>
      <c r="P7" s="165"/>
    </row>
    <row r="8" spans="1:16" ht="21.75" customHeight="1" thickBot="1" x14ac:dyDescent="0.3">
      <c r="A8" s="217" t="s">
        <v>0</v>
      </c>
      <c r="B8" s="218"/>
      <c r="C8" s="218"/>
      <c r="D8" s="219"/>
      <c r="E8" s="220">
        <f t="shared" ref="E8:K8" si="6">SUM(E4:E7)</f>
        <v>11509.463333333333</v>
      </c>
      <c r="F8" s="220">
        <f t="shared" si="6"/>
        <v>0</v>
      </c>
      <c r="G8" s="220">
        <f t="shared" si="6"/>
        <v>11509.463333333333</v>
      </c>
      <c r="H8" s="220">
        <f t="shared" si="6"/>
        <v>2739.2522733333331</v>
      </c>
      <c r="I8" s="220">
        <f t="shared" si="6"/>
        <v>331.47254399999997</v>
      </c>
      <c r="J8" s="220">
        <f t="shared" si="6"/>
        <v>57.547316666666667</v>
      </c>
      <c r="K8" s="220">
        <f t="shared" si="6"/>
        <v>978.30438333333325</v>
      </c>
      <c r="L8" s="273"/>
      <c r="M8" s="221">
        <f>SUM(M4:M7)</f>
        <v>15616.039850666668</v>
      </c>
      <c r="N8" s="165"/>
      <c r="O8" s="203"/>
      <c r="P8" s="165"/>
    </row>
    <row r="9" spans="1:16" ht="14.4" thickBot="1" x14ac:dyDescent="0.3">
      <c r="A9" s="222" t="s">
        <v>218</v>
      </c>
      <c r="B9" s="223"/>
      <c r="C9" s="223"/>
      <c r="D9" s="223"/>
      <c r="E9" s="224"/>
      <c r="F9" s="224"/>
      <c r="G9" s="224"/>
      <c r="H9" s="224"/>
      <c r="I9" s="224"/>
      <c r="J9" s="224"/>
      <c r="K9" s="224"/>
      <c r="L9" s="255"/>
      <c r="M9" s="225"/>
      <c r="N9" s="226">
        <f xml:space="preserve"> N8</f>
        <v>0</v>
      </c>
      <c r="O9" s="227"/>
      <c r="P9" s="228">
        <f>SUM(P4:P8)</f>
        <v>0</v>
      </c>
    </row>
    <row r="10" spans="1:16" ht="21.75" customHeight="1" thickBot="1" x14ac:dyDescent="0.35">
      <c r="A10" s="371" t="s">
        <v>219</v>
      </c>
      <c r="B10" s="372"/>
      <c r="C10" s="372"/>
      <c r="D10" s="372"/>
      <c r="E10" s="372"/>
      <c r="F10" s="372"/>
      <c r="G10" s="372"/>
      <c r="H10" s="372"/>
      <c r="I10" s="372"/>
      <c r="J10" s="372"/>
      <c r="K10" s="372"/>
      <c r="L10" s="373"/>
      <c r="M10" s="233">
        <v>32106.48</v>
      </c>
      <c r="N10" s="165"/>
      <c r="O10" s="203"/>
      <c r="P10" s="165"/>
    </row>
    <row r="11" spans="1:16" ht="14.4" thickBot="1" x14ac:dyDescent="0.3">
      <c r="A11" s="230"/>
      <c r="B11" s="231"/>
      <c r="C11" s="231"/>
      <c r="D11" s="231"/>
      <c r="E11" s="231"/>
      <c r="F11" s="231"/>
      <c r="G11" s="231"/>
      <c r="H11" s="231"/>
      <c r="I11" s="231"/>
      <c r="J11" s="231"/>
      <c r="K11" s="231"/>
      <c r="L11" s="256"/>
      <c r="M11" s="232"/>
    </row>
    <row r="12" spans="1:16" ht="21.75" customHeight="1" thickBot="1" x14ac:dyDescent="0.35">
      <c r="A12" s="371" t="s">
        <v>220</v>
      </c>
      <c r="B12" s="372"/>
      <c r="C12" s="372"/>
      <c r="D12" s="372"/>
      <c r="E12" s="372"/>
      <c r="F12" s="372"/>
      <c r="G12" s="372"/>
      <c r="H12" s="372"/>
      <c r="I12" s="372"/>
      <c r="J12" s="372"/>
      <c r="K12" s="372"/>
      <c r="L12" s="373"/>
      <c r="M12" s="233">
        <f>+M8</f>
        <v>15616.039850666668</v>
      </c>
      <c r="N12" s="165"/>
      <c r="O12" s="203"/>
      <c r="P12" s="165"/>
    </row>
    <row r="13" spans="1:16" ht="14.4" thickBot="1" x14ac:dyDescent="0.3">
      <c r="A13" s="230"/>
      <c r="B13" s="231"/>
      <c r="C13" s="231"/>
      <c r="D13" s="231"/>
      <c r="E13" s="231"/>
      <c r="F13" s="231"/>
      <c r="G13" s="231"/>
      <c r="H13" s="231"/>
      <c r="I13" s="231"/>
      <c r="J13" s="231"/>
      <c r="K13" s="231"/>
      <c r="L13" s="256"/>
      <c r="M13" s="232"/>
    </row>
    <row r="14" spans="1:16" ht="21.75" customHeight="1" thickBot="1" x14ac:dyDescent="0.35">
      <c r="A14" s="371" t="s">
        <v>221</v>
      </c>
      <c r="B14" s="372"/>
      <c r="C14" s="372"/>
      <c r="D14" s="372"/>
      <c r="E14" s="372"/>
      <c r="F14" s="372"/>
      <c r="G14" s="372"/>
      <c r="H14" s="372"/>
      <c r="I14" s="372"/>
      <c r="J14" s="372"/>
      <c r="K14" s="372"/>
      <c r="L14" s="373"/>
      <c r="M14" s="275" t="str">
        <f>IF(M10&gt;=M12,"SI","NO")</f>
        <v>SI</v>
      </c>
      <c r="N14" s="165"/>
      <c r="O14" s="203"/>
      <c r="P14" s="165"/>
    </row>
  </sheetData>
  <mergeCells count="5">
    <mergeCell ref="A14:L14"/>
    <mergeCell ref="A1:P1"/>
    <mergeCell ref="A2:P2"/>
    <mergeCell ref="A10:L10"/>
    <mergeCell ref="A12:L12"/>
  </mergeCells>
  <printOptions horizontalCentered="1" verticalCentered="1"/>
  <pageMargins left="0.98425196850393704" right="0.98425196850393704" top="0.98425196850393704" bottom="0.98425196850393704" header="0.51181102362204722" footer="0.51181102362204722"/>
  <pageSetup paperSize="8" orientation="landscape" r:id="rId1"/>
  <headerFooter>
    <oddHeader>&amp;CALL.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69B57-99AA-4663-BF4D-300D95FFC666}">
  <sheetPr>
    <tabColor theme="1"/>
  </sheetPr>
  <dimension ref="A1:J27"/>
  <sheetViews>
    <sheetView workbookViewId="0">
      <selection activeCell="O20" sqref="O20"/>
    </sheetView>
  </sheetViews>
  <sheetFormatPr defaultRowHeight="14.4" x14ac:dyDescent="0.3"/>
  <cols>
    <col min="1" max="1" width="12" bestFit="1" customWidth="1"/>
    <col min="2" max="3" width="11.44140625" bestFit="1" customWidth="1"/>
    <col min="4" max="5" width="11.44140625" customWidth="1"/>
    <col min="6" max="10" width="10.6640625" bestFit="1" customWidth="1"/>
  </cols>
  <sheetData>
    <row r="1" spans="1:10" s="241" customFormat="1" ht="15" thickBot="1" x14ac:dyDescent="0.35">
      <c r="A1" s="234" t="s">
        <v>179</v>
      </c>
      <c r="B1" s="235" t="s">
        <v>180</v>
      </c>
      <c r="C1" s="235" t="s">
        <v>181</v>
      </c>
      <c r="D1" s="236">
        <v>42736</v>
      </c>
      <c r="E1" s="237">
        <v>42370</v>
      </c>
      <c r="F1" s="238">
        <v>39814</v>
      </c>
      <c r="G1" s="239">
        <v>39630</v>
      </c>
      <c r="H1" s="239">
        <v>39539</v>
      </c>
      <c r="I1" s="239">
        <v>39083</v>
      </c>
      <c r="J1" s="240">
        <v>38718</v>
      </c>
    </row>
    <row r="2" spans="1:10" x14ac:dyDescent="0.3">
      <c r="A2" s="242" t="s">
        <v>182</v>
      </c>
      <c r="B2" s="243">
        <v>17060.97</v>
      </c>
      <c r="C2" s="243">
        <v>16938.57</v>
      </c>
      <c r="D2" s="243">
        <v>16531.77</v>
      </c>
      <c r="E2" s="243">
        <v>16386.57</v>
      </c>
      <c r="F2" s="243">
        <v>16314.57</v>
      </c>
      <c r="G2" s="243">
        <v>15857.85</v>
      </c>
      <c r="H2" s="243">
        <v>15804.33</v>
      </c>
      <c r="I2" s="243">
        <v>15724.12</v>
      </c>
      <c r="J2" s="244">
        <v>14928.81</v>
      </c>
    </row>
    <row r="3" spans="1:10" x14ac:dyDescent="0.3">
      <c r="A3" s="245" t="s">
        <v>183</v>
      </c>
      <c r="B3" s="246">
        <v>17290.310000000001</v>
      </c>
      <c r="C3" s="246">
        <v>17166.349999999999</v>
      </c>
      <c r="D3" s="246">
        <v>16753.55</v>
      </c>
      <c r="E3" s="246">
        <v>16605.95</v>
      </c>
      <c r="F3" s="246">
        <v>16533.95</v>
      </c>
      <c r="G3" s="246">
        <v>16079.03</v>
      </c>
      <c r="H3" s="246">
        <v>16024.91</v>
      </c>
      <c r="I3" s="246">
        <v>15943.55</v>
      </c>
      <c r="J3" s="247">
        <v>15149.2</v>
      </c>
    </row>
    <row r="4" spans="1:10" x14ac:dyDescent="0.3">
      <c r="A4" s="245" t="s">
        <v>184</v>
      </c>
      <c r="B4" s="246">
        <v>17656.560000000001</v>
      </c>
      <c r="C4" s="246">
        <v>17529.96</v>
      </c>
      <c r="D4" s="246">
        <v>17108.759999999998</v>
      </c>
      <c r="E4" s="246">
        <v>16958.759999999998</v>
      </c>
      <c r="F4" s="246">
        <v>16884.36</v>
      </c>
      <c r="G4" s="246">
        <v>16415.52</v>
      </c>
      <c r="H4" s="246">
        <v>16360.2</v>
      </c>
      <c r="I4" s="246">
        <v>16277.16</v>
      </c>
      <c r="J4" s="247">
        <v>15460.24</v>
      </c>
    </row>
    <row r="5" spans="1:10" x14ac:dyDescent="0.3">
      <c r="A5" s="245" t="s">
        <v>185</v>
      </c>
      <c r="B5" s="246">
        <v>17970.54</v>
      </c>
      <c r="C5" s="246">
        <v>17841.66</v>
      </c>
      <c r="D5" s="246">
        <v>17412.060000000001</v>
      </c>
      <c r="E5" s="246">
        <v>17259.66</v>
      </c>
      <c r="F5" s="246">
        <v>17184.060000000001</v>
      </c>
      <c r="G5" s="246">
        <v>16717.740000000002</v>
      </c>
      <c r="H5" s="246">
        <v>16661.46</v>
      </c>
      <c r="I5" s="246">
        <v>15576.86</v>
      </c>
      <c r="J5" s="247">
        <v>15761.33</v>
      </c>
    </row>
    <row r="6" spans="1:10" x14ac:dyDescent="0.3">
      <c r="A6" s="245" t="s">
        <v>186</v>
      </c>
      <c r="B6" s="246">
        <v>18341.97</v>
      </c>
      <c r="C6" s="246">
        <v>18210.45</v>
      </c>
      <c r="D6" s="246">
        <v>17772.45</v>
      </c>
      <c r="E6" s="246">
        <v>17616.45</v>
      </c>
      <c r="F6" s="246">
        <v>17539.650000000001</v>
      </c>
      <c r="G6" s="246">
        <v>17076.330000000002</v>
      </c>
      <c r="H6" s="246">
        <v>17018.849999999999</v>
      </c>
      <c r="I6" s="246">
        <v>16613.509999999998</v>
      </c>
      <c r="J6" s="247">
        <v>15761.98</v>
      </c>
    </row>
    <row r="7" spans="1:10" x14ac:dyDescent="0.3">
      <c r="A7" s="245" t="s">
        <v>187</v>
      </c>
      <c r="B7" s="246">
        <v>18661.97</v>
      </c>
      <c r="C7" s="246"/>
      <c r="D7" s="246"/>
      <c r="E7" s="246"/>
      <c r="F7" s="246"/>
      <c r="G7" s="246"/>
      <c r="H7" s="246"/>
      <c r="I7" s="246"/>
      <c r="J7" s="247"/>
    </row>
    <row r="8" spans="1:10" x14ac:dyDescent="0.3">
      <c r="A8" s="245" t="s">
        <v>167</v>
      </c>
      <c r="B8" s="246">
        <v>18034.07</v>
      </c>
      <c r="C8" s="246">
        <v>17904.71</v>
      </c>
      <c r="D8" s="246">
        <v>17473.91</v>
      </c>
      <c r="E8" s="246">
        <v>17320.310000000001</v>
      </c>
      <c r="F8" s="246">
        <v>17244.71</v>
      </c>
      <c r="G8" s="246">
        <v>16754.75</v>
      </c>
      <c r="H8" s="246">
        <v>16698.23</v>
      </c>
      <c r="I8" s="246">
        <v>16900.41</v>
      </c>
      <c r="J8" s="247">
        <v>16050.2</v>
      </c>
    </row>
    <row r="9" spans="1:10" x14ac:dyDescent="0.3">
      <c r="A9" s="245" t="s">
        <v>188</v>
      </c>
      <c r="B9" s="246">
        <v>18333.93</v>
      </c>
      <c r="C9" s="246">
        <v>18202.41</v>
      </c>
      <c r="D9" s="246">
        <v>17764.41</v>
      </c>
      <c r="E9" s="246">
        <v>17608.41</v>
      </c>
      <c r="F9" s="246">
        <v>17531.61</v>
      </c>
      <c r="G9" s="246">
        <v>17044.05</v>
      </c>
      <c r="H9" s="246">
        <v>16986.57</v>
      </c>
      <c r="I9" s="246">
        <v>16932.45</v>
      </c>
      <c r="J9" s="247">
        <v>16118.56</v>
      </c>
    </row>
    <row r="10" spans="1:10" x14ac:dyDescent="0.3">
      <c r="A10" s="245" t="s">
        <v>135</v>
      </c>
      <c r="B10" s="246">
        <v>19063.8</v>
      </c>
      <c r="C10" s="246">
        <v>18927.12</v>
      </c>
      <c r="D10" s="246">
        <v>18472.32</v>
      </c>
      <c r="E10" s="246">
        <v>18310.32</v>
      </c>
      <c r="F10" s="246">
        <v>18229.919999999998</v>
      </c>
      <c r="G10" s="246">
        <v>17712</v>
      </c>
      <c r="H10" s="246">
        <v>17652.240000000002</v>
      </c>
      <c r="I10" s="246">
        <v>17562.72</v>
      </c>
      <c r="J10" s="247">
        <v>16662.53</v>
      </c>
    </row>
    <row r="11" spans="1:10" x14ac:dyDescent="0.3">
      <c r="A11" s="245" t="s">
        <v>189</v>
      </c>
      <c r="B11" s="246">
        <v>19343.330000000002</v>
      </c>
      <c r="C11" s="246">
        <v>19204.61</v>
      </c>
      <c r="D11" s="246">
        <v>18742.61</v>
      </c>
      <c r="E11" s="246">
        <v>18578.21</v>
      </c>
      <c r="F11" s="246">
        <v>18496.61</v>
      </c>
      <c r="G11" s="246">
        <v>17980.97</v>
      </c>
      <c r="H11" s="246">
        <v>17920.37</v>
      </c>
      <c r="I11" s="246">
        <v>17829.41</v>
      </c>
      <c r="J11" s="247">
        <v>16930.45</v>
      </c>
    </row>
    <row r="12" spans="1:10" x14ac:dyDescent="0.3">
      <c r="A12" s="245" t="s">
        <v>190</v>
      </c>
      <c r="B12" s="246">
        <v>19669.91</v>
      </c>
      <c r="C12" s="246">
        <v>19528.79</v>
      </c>
      <c r="D12" s="246">
        <v>19058.39</v>
      </c>
      <c r="E12" s="246">
        <v>18891.59</v>
      </c>
      <c r="F12" s="246">
        <v>18808.79</v>
      </c>
      <c r="G12" s="246">
        <v>18295.79</v>
      </c>
      <c r="H12" s="246">
        <v>18234.11</v>
      </c>
      <c r="I12" s="246">
        <v>18141.59</v>
      </c>
      <c r="J12" s="247">
        <v>17244.07</v>
      </c>
    </row>
    <row r="13" spans="1:10" x14ac:dyDescent="0.3">
      <c r="A13" s="245" t="s">
        <v>191</v>
      </c>
      <c r="B13" s="246">
        <v>20019.099999999999</v>
      </c>
      <c r="C13" s="246">
        <v>19875.580000000002</v>
      </c>
      <c r="D13" s="246">
        <v>19397.98</v>
      </c>
      <c r="E13" s="246">
        <v>19227.580000000002</v>
      </c>
      <c r="F13" s="246">
        <v>19143.580000000002</v>
      </c>
      <c r="G13" s="246">
        <v>18633.46</v>
      </c>
      <c r="H13" s="246">
        <v>18570.580000000002</v>
      </c>
      <c r="I13" s="246">
        <v>18476.38</v>
      </c>
      <c r="J13" s="247">
        <v>17580.41</v>
      </c>
    </row>
    <row r="14" spans="1:10" x14ac:dyDescent="0.3">
      <c r="A14" s="245" t="s">
        <v>192</v>
      </c>
      <c r="B14" s="246">
        <v>20788.240000000002</v>
      </c>
      <c r="C14" s="246">
        <v>20639.2</v>
      </c>
      <c r="D14" s="246">
        <v>20142.400000000001</v>
      </c>
      <c r="E14" s="246">
        <v>19966</v>
      </c>
      <c r="F14" s="246">
        <v>19878.400000000001</v>
      </c>
      <c r="G14" s="246">
        <v>19277.68</v>
      </c>
      <c r="H14" s="246">
        <v>19212.64</v>
      </c>
      <c r="I14" s="246">
        <v>18695.75</v>
      </c>
      <c r="J14" s="247">
        <v>17685.060000000001</v>
      </c>
    </row>
    <row r="15" spans="1:10" x14ac:dyDescent="0.3">
      <c r="A15" s="245" t="s">
        <v>112</v>
      </c>
      <c r="B15" s="246">
        <v>21248.240000000002</v>
      </c>
      <c r="C15" s="246">
        <v>20198.150000000001</v>
      </c>
      <c r="D15" s="246">
        <v>19712.150000000001</v>
      </c>
      <c r="E15" s="246">
        <v>19539.349999999999</v>
      </c>
      <c r="F15" s="246">
        <v>19454.150000000001</v>
      </c>
      <c r="G15" s="246">
        <v>18854.63</v>
      </c>
      <c r="H15" s="246">
        <v>18791.150000000001</v>
      </c>
      <c r="I15" s="246">
        <v>19115.2</v>
      </c>
      <c r="J15" s="247">
        <v>18094.39</v>
      </c>
    </row>
    <row r="16" spans="1:10" x14ac:dyDescent="0.3">
      <c r="A16" s="245" t="s">
        <v>193</v>
      </c>
      <c r="B16" s="246">
        <v>20344.07</v>
      </c>
      <c r="C16" s="246">
        <v>20679.86</v>
      </c>
      <c r="D16" s="246">
        <v>20183.060000000001</v>
      </c>
      <c r="E16" s="246">
        <v>20005.46</v>
      </c>
      <c r="F16" s="246">
        <v>19917.86</v>
      </c>
      <c r="G16" s="246">
        <v>19322.3</v>
      </c>
      <c r="H16" s="246">
        <v>19257.14</v>
      </c>
      <c r="I16" s="246">
        <v>19159.46</v>
      </c>
      <c r="J16" s="247">
        <v>18150.91</v>
      </c>
    </row>
    <row r="17" spans="1:10" x14ac:dyDescent="0.3">
      <c r="A17" s="245" t="s">
        <v>194</v>
      </c>
      <c r="B17" s="246">
        <v>21409.82</v>
      </c>
      <c r="C17" s="246">
        <v>21256.22</v>
      </c>
      <c r="D17" s="246">
        <v>20745.02</v>
      </c>
      <c r="E17" s="246">
        <v>20562.62</v>
      </c>
      <c r="F17" s="246">
        <v>20472.62</v>
      </c>
      <c r="G17" s="246">
        <v>19876.939999999999</v>
      </c>
      <c r="H17" s="246">
        <v>19809.98</v>
      </c>
      <c r="I17" s="246">
        <v>19709.419999999998</v>
      </c>
      <c r="J17" s="247">
        <v>18691.36</v>
      </c>
    </row>
    <row r="18" spans="1:10" x14ac:dyDescent="0.3">
      <c r="A18" s="245" t="s">
        <v>195</v>
      </c>
      <c r="B18" s="246">
        <v>22086.11</v>
      </c>
      <c r="C18" s="246">
        <v>21927.71</v>
      </c>
      <c r="D18" s="246">
        <v>21400.91</v>
      </c>
      <c r="E18" s="246">
        <v>21212.51</v>
      </c>
      <c r="F18" s="246">
        <v>21120.11</v>
      </c>
      <c r="G18" s="246">
        <v>20529.95</v>
      </c>
      <c r="H18" s="246">
        <v>20460.71</v>
      </c>
      <c r="I18" s="246">
        <v>20356.91</v>
      </c>
      <c r="J18" s="247">
        <v>19341.84</v>
      </c>
    </row>
    <row r="19" spans="1:10" x14ac:dyDescent="0.3">
      <c r="A19" s="245" t="s">
        <v>196</v>
      </c>
      <c r="B19" s="246">
        <v>22903.200000000001</v>
      </c>
      <c r="C19" s="246">
        <v>22738.92</v>
      </c>
      <c r="D19" s="246">
        <v>22192.92</v>
      </c>
      <c r="E19" s="246">
        <v>21997.32</v>
      </c>
      <c r="F19" s="246">
        <v>21901.32</v>
      </c>
      <c r="G19" s="246">
        <v>21308.16</v>
      </c>
      <c r="H19" s="246">
        <v>21236.28</v>
      </c>
      <c r="I19" s="246">
        <v>20398.71</v>
      </c>
      <c r="J19" s="247">
        <v>19359.72</v>
      </c>
    </row>
    <row r="20" spans="1:10" x14ac:dyDescent="0.3">
      <c r="A20" s="245" t="s">
        <v>197</v>
      </c>
      <c r="B20" s="246">
        <v>23543.200000000001</v>
      </c>
      <c r="C20" s="246"/>
      <c r="D20" s="246"/>
      <c r="E20" s="246"/>
      <c r="F20" s="246"/>
      <c r="G20" s="246"/>
      <c r="H20" s="246"/>
      <c r="I20" s="246"/>
      <c r="J20" s="247"/>
    </row>
    <row r="21" spans="1:10" x14ac:dyDescent="0.3">
      <c r="A21" s="245" t="s">
        <v>164</v>
      </c>
      <c r="B21" s="246">
        <v>22135.47</v>
      </c>
      <c r="C21" s="246">
        <v>21976.71</v>
      </c>
      <c r="D21" s="246">
        <v>21447.51</v>
      </c>
      <c r="E21" s="246">
        <v>21259.11</v>
      </c>
      <c r="F21" s="246">
        <v>21166.71</v>
      </c>
      <c r="G21" s="246">
        <v>20572.11</v>
      </c>
      <c r="H21" s="246">
        <v>20502.75</v>
      </c>
      <c r="I21" s="246">
        <v>21128.52</v>
      </c>
      <c r="J21" s="247">
        <v>10080.85</v>
      </c>
    </row>
    <row r="22" spans="1:10" x14ac:dyDescent="0.3">
      <c r="A22" s="245" t="s">
        <v>198</v>
      </c>
      <c r="B22" s="246">
        <v>23220.05</v>
      </c>
      <c r="C22" s="246">
        <v>23053.49</v>
      </c>
      <c r="D22" s="246">
        <v>22499.09</v>
      </c>
      <c r="E22" s="246">
        <v>22301.09</v>
      </c>
      <c r="F22" s="246">
        <v>22203.89</v>
      </c>
      <c r="G22" s="246">
        <v>21618.05</v>
      </c>
      <c r="H22" s="246">
        <v>21545.21</v>
      </c>
      <c r="I22" s="246">
        <v>21435.89</v>
      </c>
      <c r="J22" s="247">
        <v>20401.689999999999</v>
      </c>
    </row>
    <row r="23" spans="1:10" x14ac:dyDescent="0.3">
      <c r="A23" s="245" t="s">
        <v>199</v>
      </c>
      <c r="B23" s="246">
        <v>25451.86</v>
      </c>
      <c r="C23" s="246">
        <v>25269.34</v>
      </c>
      <c r="D23" s="246">
        <v>24660.94</v>
      </c>
      <c r="E23" s="246">
        <v>24444.94</v>
      </c>
      <c r="F23" s="246">
        <v>24338.14</v>
      </c>
      <c r="G23" s="246">
        <v>23691.82</v>
      </c>
      <c r="H23" s="246">
        <v>23611.9</v>
      </c>
      <c r="I23" s="246">
        <v>23492.14</v>
      </c>
      <c r="J23" s="247">
        <v>22349.3</v>
      </c>
    </row>
    <row r="24" spans="1:10" x14ac:dyDescent="0.3">
      <c r="A24" s="245" t="s">
        <v>200</v>
      </c>
      <c r="B24" s="246">
        <v>26538.880000000001</v>
      </c>
      <c r="C24" s="246">
        <v>26348.560000000001</v>
      </c>
      <c r="D24" s="246">
        <v>25714.959999999999</v>
      </c>
      <c r="E24" s="246">
        <v>25489.360000000001</v>
      </c>
      <c r="F24" s="246">
        <v>25377.759999999998</v>
      </c>
      <c r="G24" s="246">
        <v>24740.32</v>
      </c>
      <c r="H24" s="246">
        <v>24656.92</v>
      </c>
      <c r="I24" s="246">
        <v>24531.759999999998</v>
      </c>
      <c r="J24" s="247">
        <v>23393.72</v>
      </c>
    </row>
    <row r="25" spans="1:10" x14ac:dyDescent="0.3">
      <c r="A25" s="245" t="s">
        <v>201</v>
      </c>
      <c r="B25" s="246">
        <v>27723.7</v>
      </c>
      <c r="C25" s="246">
        <v>27524.86</v>
      </c>
      <c r="D25" s="246">
        <v>26863.66</v>
      </c>
      <c r="E25" s="246">
        <v>26627.26</v>
      </c>
      <c r="F25" s="246">
        <v>26510.86</v>
      </c>
      <c r="G25" s="246">
        <v>25883.02</v>
      </c>
      <c r="H25" s="246">
        <v>25795.78</v>
      </c>
      <c r="I25" s="246">
        <v>25664.86</v>
      </c>
      <c r="J25" s="247">
        <v>24532.05</v>
      </c>
    </row>
    <row r="26" spans="1:10" ht="17.25" customHeight="1" x14ac:dyDescent="0.3">
      <c r="A26" s="245" t="s">
        <v>202</v>
      </c>
      <c r="B26" s="246">
        <v>29638.84</v>
      </c>
      <c r="C26" s="246">
        <v>29426.32</v>
      </c>
      <c r="D26" s="246">
        <v>28719.52</v>
      </c>
      <c r="E26" s="246">
        <v>28467.52</v>
      </c>
      <c r="F26" s="246">
        <v>28342.720000000001</v>
      </c>
      <c r="G26" s="246">
        <v>27643.360000000001</v>
      </c>
      <c r="H26" s="246">
        <v>27550.12</v>
      </c>
      <c r="I26" s="246">
        <v>27410.32</v>
      </c>
      <c r="J26" s="247">
        <v>26108.36</v>
      </c>
    </row>
    <row r="27" spans="1:10" ht="17.25" customHeight="1" thickBot="1" x14ac:dyDescent="0.35">
      <c r="A27" s="248" t="s">
        <v>203</v>
      </c>
      <c r="B27" s="249">
        <v>31138.84</v>
      </c>
      <c r="C27" s="249"/>
      <c r="D27" s="249"/>
      <c r="E27" s="249"/>
      <c r="F27" s="249"/>
      <c r="G27" s="249"/>
      <c r="H27" s="249"/>
      <c r="I27" s="249"/>
      <c r="J27" s="25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786FC-7F90-416A-96A0-6067CC5C1AA8}">
  <dimension ref="A1:N4"/>
  <sheetViews>
    <sheetView view="pageLayout" zoomScaleNormal="100" workbookViewId="0">
      <selection activeCell="E5" sqref="E5"/>
    </sheetView>
  </sheetViews>
  <sheetFormatPr defaultColWidth="9.109375" defaultRowHeight="13.8" x14ac:dyDescent="0.25"/>
  <cols>
    <col min="1" max="1" width="5.44140625" style="171" customWidth="1"/>
    <col min="2" max="2" width="16.88671875" style="171" customWidth="1"/>
    <col min="3" max="3" width="7.33203125" style="171" customWidth="1"/>
    <col min="4" max="4" width="8" style="171" customWidth="1"/>
    <col min="5" max="5" width="14.109375" style="171" customWidth="1"/>
    <col min="6" max="6" width="9.44140625" style="171" bestFit="1" customWidth="1"/>
    <col min="7" max="9" width="9.33203125" style="171" bestFit="1" customWidth="1"/>
    <col min="10" max="10" width="9.109375" style="171"/>
    <col min="11" max="12" width="9.44140625" style="171" bestFit="1" customWidth="1"/>
    <col min="13" max="13" width="11.33203125" style="171" bestFit="1" customWidth="1"/>
    <col min="14" max="14" width="11.44140625" style="171" bestFit="1" customWidth="1"/>
    <col min="15" max="16384" width="9.109375" style="171"/>
  </cols>
  <sheetData>
    <row r="1" spans="1:14" ht="28.5" customHeight="1" thickBot="1" x14ac:dyDescent="0.3">
      <c r="A1" s="358" t="s">
        <v>67</v>
      </c>
      <c r="B1" s="359"/>
      <c r="C1" s="359"/>
      <c r="D1" s="359"/>
      <c r="E1" s="359"/>
      <c r="F1" s="359"/>
      <c r="G1" s="359"/>
      <c r="H1" s="359"/>
      <c r="I1" s="359"/>
      <c r="J1" s="359"/>
      <c r="K1" s="359"/>
      <c r="L1" s="359"/>
      <c r="M1" s="359"/>
      <c r="N1" s="360"/>
    </row>
    <row r="2" spans="1:14" ht="31.5" customHeight="1" thickBot="1" x14ac:dyDescent="0.3">
      <c r="A2" s="383" t="s">
        <v>105</v>
      </c>
      <c r="B2" s="384"/>
      <c r="C2" s="384"/>
      <c r="D2" s="384"/>
      <c r="E2" s="384"/>
      <c r="F2" s="384"/>
      <c r="G2" s="384"/>
      <c r="H2" s="384"/>
      <c r="I2" s="384"/>
      <c r="J2" s="384"/>
      <c r="K2" s="384"/>
      <c r="L2" s="384"/>
      <c r="M2" s="384"/>
      <c r="N2" s="385"/>
    </row>
    <row r="3" spans="1:14" s="170" customFormat="1" ht="62.25" customHeight="1" thickBot="1" x14ac:dyDescent="0.3">
      <c r="A3" s="174" t="s">
        <v>106</v>
      </c>
      <c r="B3" s="175" t="s">
        <v>107</v>
      </c>
      <c r="C3" s="175" t="s">
        <v>108</v>
      </c>
      <c r="D3" s="174" t="s">
        <v>109</v>
      </c>
      <c r="E3" s="153" t="s">
        <v>93</v>
      </c>
      <c r="F3" s="153" t="s">
        <v>94</v>
      </c>
      <c r="G3" s="153" t="s">
        <v>95</v>
      </c>
      <c r="H3" s="153" t="s">
        <v>96</v>
      </c>
      <c r="I3" s="153" t="s">
        <v>97</v>
      </c>
      <c r="J3" s="153" t="s">
        <v>98</v>
      </c>
      <c r="K3" s="154" t="s">
        <v>99</v>
      </c>
      <c r="L3" s="155" t="s">
        <v>100</v>
      </c>
      <c r="M3" s="174" t="s">
        <v>110</v>
      </c>
      <c r="N3" s="176" t="s">
        <v>111</v>
      </c>
    </row>
    <row r="4" spans="1:14" s="254" customFormat="1" ht="27" thickBot="1" x14ac:dyDescent="0.35">
      <c r="A4" s="177">
        <v>1</v>
      </c>
      <c r="B4" s="178" t="s">
        <v>204</v>
      </c>
      <c r="C4" s="178" t="s">
        <v>112</v>
      </c>
      <c r="D4" s="179">
        <v>0.3</v>
      </c>
      <c r="E4" s="251">
        <f>+ccnl!B15*1.08333333333333*D4</f>
        <v>6905.677999999979</v>
      </c>
      <c r="F4" s="251">
        <f>E4*23.8%</f>
        <v>1643.5513639999951</v>
      </c>
      <c r="G4" s="251">
        <f>E4*2.88%</f>
        <v>198.8835263999994</v>
      </c>
      <c r="H4" s="251">
        <f>E4*5/1000</f>
        <v>34.528389999999895</v>
      </c>
      <c r="I4" s="251">
        <f>E4*8.5%</f>
        <v>586.98262999999827</v>
      </c>
      <c r="J4" s="251"/>
      <c r="K4" s="252">
        <f t="shared" ref="K4" si="0">SUM(E4:J4)</f>
        <v>9369.6239103999706</v>
      </c>
      <c r="L4" s="252">
        <f>+K4</f>
        <v>9369.6239103999706</v>
      </c>
      <c r="M4" s="180">
        <v>440</v>
      </c>
      <c r="N4" s="253">
        <v>44044</v>
      </c>
    </row>
  </sheetData>
  <mergeCells count="2">
    <mergeCell ref="A1:N1"/>
    <mergeCell ref="A2:N2"/>
  </mergeCells>
  <pageMargins left="0.38541666666666669" right="0.32291666666666669" top="0.98425196850393704" bottom="0.98425196850393704" header="0.51181102362204722" footer="0.51181102362204722"/>
  <pageSetup paperSize="9" orientation="landscape" r:id="rId1"/>
  <headerFooter>
    <oddHeader>&amp;CALL.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vt:i4>
      </vt:variant>
    </vt:vector>
  </HeadingPairs>
  <TitlesOfParts>
    <vt:vector size="13" baseType="lpstr">
      <vt:lpstr>Istruzioni</vt:lpstr>
      <vt:lpstr>CAPACITA' ASSUNZIONALE</vt:lpstr>
      <vt:lpstr>Calcoli</vt:lpstr>
      <vt:lpstr>Resti assunzionali</vt:lpstr>
      <vt:lpstr>Valori</vt:lpstr>
      <vt:lpstr>Valori Prima applicazione</vt:lpstr>
      <vt:lpstr>B</vt:lpstr>
      <vt:lpstr>D</vt:lpstr>
      <vt:lpstr>E</vt:lpstr>
      <vt:lpstr>F</vt:lpstr>
      <vt:lpstr>ccnl</vt:lpstr>
      <vt:lpstr>C</vt:lpstr>
      <vt:lpstr>'C'!_GoBack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SegretarioPiscitelli</dc:creator>
  <cp:lastModifiedBy>responsabile tecnico</cp:lastModifiedBy>
  <cp:lastPrinted>2023-05-12T10:21:23Z</cp:lastPrinted>
  <dcterms:created xsi:type="dcterms:W3CDTF">2020-04-27T15:10:11Z</dcterms:created>
  <dcterms:modified xsi:type="dcterms:W3CDTF">2024-04-03T08:23:33Z</dcterms:modified>
</cp:coreProperties>
</file>